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Foglio1" sheetId="1" r:id="rId1"/>
  </sheets>
  <definedNames>
    <definedName name="_xlnm._FilterDatabase" localSheetId="0" hidden="1">Foglio1!$A$2:$S$74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3" i="1" l="1"/>
  <c r="R10" i="1"/>
  <c r="R9" i="1" l="1"/>
  <c r="R58" i="1"/>
  <c r="R38" i="1"/>
  <c r="R24" i="1" l="1"/>
  <c r="R8" i="1"/>
  <c r="O39" i="1" l="1"/>
  <c r="R39" i="1"/>
  <c r="R55" i="1" l="1"/>
  <c r="R69" i="1" l="1"/>
  <c r="N41" i="1" l="1"/>
  <c r="O41" i="1" s="1"/>
  <c r="P41" i="1" s="1"/>
  <c r="O40" i="1"/>
  <c r="P40" i="1" s="1"/>
  <c r="O74" i="1"/>
  <c r="P74" i="1" s="1"/>
  <c r="N73" i="1"/>
  <c r="O73" i="1" s="1"/>
  <c r="P73" i="1" s="1"/>
  <c r="N72" i="1"/>
  <c r="O72" i="1" s="1"/>
  <c r="P72" i="1" s="1"/>
  <c r="N71" i="1"/>
  <c r="O70" i="1"/>
  <c r="P70" i="1" s="1"/>
  <c r="O69" i="1"/>
  <c r="P69" i="1" s="1"/>
  <c r="O68" i="1"/>
  <c r="P68" i="1" s="1"/>
  <c r="P67" i="1"/>
  <c r="N66" i="1"/>
  <c r="O65" i="1"/>
  <c r="P65" i="1" s="1"/>
  <c r="O64" i="1"/>
  <c r="P64" i="1" s="1"/>
  <c r="N63" i="1"/>
  <c r="O63" i="1" s="1"/>
  <c r="P63" i="1" s="1"/>
  <c r="P62" i="1"/>
  <c r="O61" i="1"/>
  <c r="P61" i="1" s="1"/>
  <c r="O60" i="1"/>
  <c r="P60" i="1" s="1"/>
  <c r="P59" i="1"/>
  <c r="N58" i="1"/>
  <c r="O58" i="1" s="1"/>
  <c r="P58" i="1" s="1"/>
  <c r="O57" i="1"/>
  <c r="P57" i="1" s="1"/>
  <c r="O56" i="1"/>
  <c r="P56" i="1" s="1"/>
  <c r="P55" i="1"/>
  <c r="P54" i="1"/>
  <c r="O53" i="1"/>
  <c r="P53" i="1" s="1"/>
  <c r="N52" i="1"/>
  <c r="O51" i="1"/>
  <c r="P51" i="1" s="1"/>
  <c r="O50" i="1"/>
  <c r="P50" i="1" s="1"/>
  <c r="O49" i="1"/>
  <c r="P49" i="1" s="1"/>
  <c r="O48" i="1"/>
  <c r="P48" i="1" s="1"/>
  <c r="O47" i="1"/>
  <c r="P47" i="1" s="1"/>
  <c r="O46" i="1"/>
  <c r="P46" i="1" s="1"/>
  <c r="O45" i="1"/>
  <c r="P45" i="1" s="1"/>
  <c r="O44" i="1"/>
  <c r="P44" i="1" s="1"/>
  <c r="O43" i="1"/>
  <c r="P43" i="1" s="1"/>
  <c r="O42" i="1"/>
  <c r="P42" i="1" s="1"/>
  <c r="P39" i="1"/>
  <c r="P38" i="1"/>
  <c r="P37" i="1"/>
  <c r="O36" i="1"/>
  <c r="P36" i="1" s="1"/>
  <c r="P35" i="1"/>
  <c r="N34" i="1"/>
  <c r="M34" i="1"/>
  <c r="O33" i="1"/>
  <c r="P33" i="1" s="1"/>
  <c r="N32" i="1"/>
  <c r="O32" i="1" s="1"/>
  <c r="O31" i="1"/>
  <c r="P31" i="1" s="1"/>
  <c r="O30" i="1"/>
  <c r="P30" i="1" s="1"/>
  <c r="O29" i="1"/>
  <c r="P29" i="1" s="1"/>
  <c r="N28" i="1"/>
  <c r="O28" i="1" s="1"/>
  <c r="P28" i="1" s="1"/>
  <c r="O27" i="1"/>
  <c r="M27" i="1"/>
  <c r="O26" i="1"/>
  <c r="P26" i="1" s="1"/>
  <c r="O25" i="1"/>
  <c r="P25" i="1" s="1"/>
  <c r="M24" i="1"/>
  <c r="N24" i="1" s="1"/>
  <c r="O23" i="1"/>
  <c r="P23" i="1" s="1"/>
  <c r="N22" i="1"/>
  <c r="O21" i="1"/>
  <c r="P21" i="1" s="1"/>
  <c r="O20" i="1"/>
  <c r="P20" i="1" s="1"/>
  <c r="O19" i="1"/>
  <c r="P19" i="1" s="1"/>
  <c r="O18" i="1"/>
  <c r="P18" i="1" s="1"/>
  <c r="O17" i="1"/>
  <c r="P17" i="1" s="1"/>
  <c r="O16" i="1"/>
  <c r="P16" i="1" s="1"/>
  <c r="O15" i="1"/>
  <c r="P15" i="1" s="1"/>
  <c r="P14" i="1"/>
  <c r="O12" i="1"/>
  <c r="P12" i="1" s="1"/>
  <c r="N11" i="1"/>
  <c r="N10" i="1"/>
  <c r="O10" i="1" s="1"/>
  <c r="P10" i="1" s="1"/>
  <c r="O9" i="1"/>
  <c r="P9" i="1" s="1"/>
  <c r="O8" i="1"/>
  <c r="P8" i="1" s="1"/>
  <c r="O7" i="1"/>
  <c r="P7" i="1" s="1"/>
  <c r="N6" i="1"/>
  <c r="O6" i="1" s="1"/>
  <c r="P6" i="1" s="1"/>
  <c r="N5" i="1"/>
  <c r="O5" i="1" s="1"/>
  <c r="N4" i="1"/>
  <c r="O3" i="1"/>
  <c r="P3" i="1" s="1"/>
  <c r="P27" i="1" l="1"/>
  <c r="P34" i="1"/>
  <c r="O24" i="1"/>
  <c r="P24" i="1" s="1"/>
  <c r="O4" i="1"/>
  <c r="P4" i="1" s="1"/>
  <c r="O52" i="1"/>
  <c r="P52" i="1" s="1"/>
  <c r="O71" i="1"/>
  <c r="P71" i="1" s="1"/>
  <c r="P5" i="1"/>
  <c r="O11" i="1"/>
  <c r="P11" i="1" s="1"/>
  <c r="O22" i="1"/>
  <c r="P22" i="1" s="1"/>
  <c r="P32" i="1"/>
  <c r="O66" i="1"/>
  <c r="P66" i="1" s="1"/>
</calcChain>
</file>

<file path=xl/sharedStrings.xml><?xml version="1.0" encoding="utf-8"?>
<sst xmlns="http://schemas.openxmlformats.org/spreadsheetml/2006/main" count="572" uniqueCount="345">
  <si>
    <t>Autorizzazione acquisto</t>
  </si>
  <si>
    <t>Affidamento</t>
  </si>
  <si>
    <t>Data affidamento</t>
  </si>
  <si>
    <t>CIG</t>
  </si>
  <si>
    <t>CUP</t>
  </si>
  <si>
    <t>Struttura Proponente</t>
  </si>
  <si>
    <t>Oggetto</t>
  </si>
  <si>
    <t>Procedura di scelta del contraente</t>
  </si>
  <si>
    <t>n. preventivi richiesti</t>
  </si>
  <si>
    <t>Elenco degli operatori invitati a presentare offerte</t>
  </si>
  <si>
    <t>n. offerenti</t>
  </si>
  <si>
    <t>Aggiudicatario</t>
  </si>
  <si>
    <t>Importo di aggiudicazione IVA esclusa</t>
  </si>
  <si>
    <t xml:space="preserve">CPA </t>
  </si>
  <si>
    <t>Totale</t>
  </si>
  <si>
    <t>Tempi di completameno dell'opera</t>
  </si>
  <si>
    <t>Importo delle somme liquidate IVA esclusa</t>
  </si>
  <si>
    <t>data pagamento</t>
  </si>
  <si>
    <t>AM081_01</t>
  </si>
  <si>
    <t>AM082_01</t>
  </si>
  <si>
    <t>ZB62B93C68</t>
  </si>
  <si>
    <t>-</t>
  </si>
  <si>
    <t>Ufficio Manutenzioni</t>
  </si>
  <si>
    <t>Servizio di spurgo nel Comune di Opera</t>
  </si>
  <si>
    <t>Affidamento diretto</t>
  </si>
  <si>
    <t>Eco Spurghi Lombarda; Ecologica Piemontese; Euro Spurghi Group</t>
  </si>
  <si>
    <t>Eco Spurghi Lombarda</t>
  </si>
  <si>
    <t>AM081_02</t>
  </si>
  <si>
    <t>AM082_03</t>
  </si>
  <si>
    <t>Z012B97C60</t>
  </si>
  <si>
    <t>Direzione Generale</t>
  </si>
  <si>
    <t>Incarico Professionale di assistenza in diritto amministrativo</t>
  </si>
  <si>
    <t>Studio Prof: Mauro Renna</t>
  </si>
  <si>
    <t>AM081_03</t>
  </si>
  <si>
    <t>AM082_04</t>
  </si>
  <si>
    <t>Z512B97D59</t>
  </si>
  <si>
    <t>Incarico Professionale di assistenza in diritto delle acque</t>
  </si>
  <si>
    <t>Studio Avv. Francesco Mantovani</t>
  </si>
  <si>
    <t>AM081_04</t>
  </si>
  <si>
    <t>AM082_05</t>
  </si>
  <si>
    <t>ZCA2B9837D</t>
  </si>
  <si>
    <t>Incarico Professionale di assistenza in diritto agrario</t>
  </si>
  <si>
    <t>Studio Associato Nicolini Cantù</t>
  </si>
  <si>
    <t>AM081_05</t>
  </si>
  <si>
    <t>AM082_06</t>
  </si>
  <si>
    <t>ZDD2B985AB</t>
  </si>
  <si>
    <t>Incarico Professionale di assistenza grafica</t>
  </si>
  <si>
    <t xml:space="preserve">Gabriele Montingelli </t>
  </si>
  <si>
    <t>AM081_06</t>
  </si>
  <si>
    <t>AM082_07</t>
  </si>
  <si>
    <t>Z5C2B98A1E</t>
  </si>
  <si>
    <t>Ufficio Servizi Generali</t>
  </si>
  <si>
    <t>Fornitura di buoni pasto</t>
  </si>
  <si>
    <t>Edenred</t>
  </si>
  <si>
    <t>AM081_07</t>
  </si>
  <si>
    <t>AM082_08</t>
  </si>
  <si>
    <t>Z4C2B99097</t>
  </si>
  <si>
    <t>Servizio di manutenzione rilevazione presenze</t>
  </si>
  <si>
    <t>Zucchetti Spa</t>
  </si>
  <si>
    <t>AM081_09</t>
  </si>
  <si>
    <t>AM082_10</t>
  </si>
  <si>
    <t>Z5C2BBE616</t>
  </si>
  <si>
    <t>Ufficio Sviluppo e Raccolta fondi</t>
  </si>
  <si>
    <t>Incarico Professionale per la progettazione il coordinamento ed il monitoraggio del Progetto "REC Rete Ecologica Ca' Granda"</t>
  </si>
  <si>
    <t>Phytosfera</t>
  </si>
  <si>
    <t>_</t>
  </si>
  <si>
    <t>AM082_11</t>
  </si>
  <si>
    <t>ZA72C1745F</t>
  </si>
  <si>
    <t>Incarico professionale per la diffida all''uso del marchio Ca' Granda</t>
  </si>
  <si>
    <t>Avv Marco Andreolini</t>
  </si>
  <si>
    <t>AM81_11</t>
  </si>
  <si>
    <t>AM082_12</t>
  </si>
  <si>
    <t>Z8A2BBEAA4</t>
  </si>
  <si>
    <t>Ufficio Tecnico</t>
  </si>
  <si>
    <t>Servizio di indagine preliminare</t>
  </si>
  <si>
    <t>Montana spa; CSI Consorzio Servizi Integrati;AER Attività Ecologiche Riunite;TIA Tecnologia Industriali e Ambientali</t>
  </si>
  <si>
    <t>Montana Spa</t>
  </si>
  <si>
    <t>AM081_12</t>
  </si>
  <si>
    <t>AM082_13</t>
  </si>
  <si>
    <t xml:space="preserve">PROCEDURA </t>
  </si>
  <si>
    <t>ANNULATA</t>
  </si>
  <si>
    <t>AM082_14</t>
  </si>
  <si>
    <t>Z982774E60</t>
  </si>
  <si>
    <t>Oneri Catastali</t>
  </si>
  <si>
    <t>AM81_10</t>
  </si>
  <si>
    <t>AM082_15</t>
  </si>
  <si>
    <t>ZD62BBE98E</t>
  </si>
  <si>
    <t>Incarico professionale in merito agli adempimenti previsti dal d.lgs. 81/08</t>
  </si>
  <si>
    <t>Michele Nogara</t>
  </si>
  <si>
    <t>AM081_13</t>
  </si>
  <si>
    <t>AM082_16</t>
  </si>
  <si>
    <t>Z992C2775D</t>
  </si>
  <si>
    <t>Lavori chiusura accessi C.na Barcelletta</t>
  </si>
  <si>
    <t>Impresa Cavalieri</t>
  </si>
  <si>
    <t>AM081_15</t>
  </si>
  <si>
    <t>AM082_18</t>
  </si>
  <si>
    <t>Z2B2C4F279</t>
  </si>
  <si>
    <t>E46B18000240006</t>
  </si>
  <si>
    <t>Sito Web e Web-App per Progetto “la Ca’ Granda e le sue cascine"</t>
  </si>
  <si>
    <t>V4Application srl</t>
  </si>
  <si>
    <t>AM081_16</t>
  </si>
  <si>
    <t>AM082_19</t>
  </si>
  <si>
    <t>ZFA2C0C1BF</t>
  </si>
  <si>
    <t>Incarico Direttore Operativo per i lavori di restauro dell’Oratorio di San Rocco a Morimondo (MI)</t>
  </si>
  <si>
    <t>Massimo Maria Peron</t>
  </si>
  <si>
    <t>AM081_17</t>
  </si>
  <si>
    <t>AM082_20</t>
  </si>
  <si>
    <t>Z522C174FE</t>
  </si>
  <si>
    <t>Servizio di Sviluppo Organizzativo</t>
  </si>
  <si>
    <t>Ismo Srl</t>
  </si>
  <si>
    <t>AM081_18</t>
  </si>
  <si>
    <t>AM082_21</t>
  </si>
  <si>
    <t>ZAE2C6FC18;</t>
  </si>
  <si>
    <t>E83E18000030004</t>
  </si>
  <si>
    <t xml:space="preserve">
 Servizio di manutenzione ordinaria di fasce boscate e filari nel Comune di Morimondo
</t>
  </si>
  <si>
    <t>Corte Grande di Linarolo</t>
  </si>
  <si>
    <t>AM081_18_bis</t>
  </si>
  <si>
    <t>AM082_22</t>
  </si>
  <si>
    <t>Z8F2C823AF</t>
  </si>
  <si>
    <t>Servizio di spurgo nel Comune di Morimondo</t>
  </si>
  <si>
    <t>Nova spurghi; La Nuova Spurpoz; Ambrosiana Spurghi</t>
  </si>
  <si>
    <t>Nova Spurghi</t>
  </si>
  <si>
    <t>AM081_19</t>
  </si>
  <si>
    <t>AM082_23</t>
  </si>
  <si>
    <t>Z6A2C9302A</t>
  </si>
  <si>
    <t>Incarico di assistenza agronomica</t>
  </si>
  <si>
    <t>Dott. agr. Paolo Bongioni</t>
  </si>
  <si>
    <t>AM081_20</t>
  </si>
  <si>
    <t>AM082_24</t>
  </si>
  <si>
    <t>Z772C34FB5</t>
  </si>
  <si>
    <t>Hosting sito web Cascine Ca' Granda</t>
  </si>
  <si>
    <t>Promemoria</t>
  </si>
  <si>
    <t>AM082_25</t>
  </si>
  <si>
    <t>Z542C9951B</t>
  </si>
  <si>
    <t>Incarico Revisore Unico</t>
  </si>
  <si>
    <t xml:space="preserve">Dott Alberto Romano </t>
  </si>
  <si>
    <t>ALBO FORNITORI</t>
  </si>
  <si>
    <t>AM081_21</t>
  </si>
  <si>
    <t>AM082_28</t>
  </si>
  <si>
    <t xml:space="preserve"> Z472CAAFE6</t>
  </si>
  <si>
    <t xml:space="preserve">Software immobiliare </t>
  </si>
  <si>
    <t>Idea Real Estate Spa</t>
  </si>
  <si>
    <t>AM081_22</t>
  </si>
  <si>
    <t>AM082_30</t>
  </si>
  <si>
    <t>Z312CC0609</t>
  </si>
  <si>
    <t>Fornitura dispotivi protezione individuali</t>
  </si>
  <si>
    <t xml:space="preserve">Doctor Shop srl; Promo team srl; Caddie Hotel Srl </t>
  </si>
  <si>
    <t>Doctor Shop Srl</t>
  </si>
  <si>
    <t>AM081_23</t>
  </si>
  <si>
    <t>AM082_31</t>
  </si>
  <si>
    <t>ZF62CC78E7</t>
  </si>
  <si>
    <t>Servizio di gestione della piattaforma di welfare aziendale</t>
  </si>
  <si>
    <t>Easy Welfare</t>
  </si>
  <si>
    <t>AM081_24</t>
  </si>
  <si>
    <t>AM082_32</t>
  </si>
  <si>
    <t>Z7C2CC7A56</t>
  </si>
  <si>
    <t>Arch. Pozzi</t>
  </si>
  <si>
    <t>AM081_26</t>
  </si>
  <si>
    <t>AM082_33</t>
  </si>
  <si>
    <t>Z412D0566F</t>
  </si>
  <si>
    <t>Cheno Servizi</t>
  </si>
  <si>
    <t>AM081_27</t>
  </si>
  <si>
    <t>AM082_34</t>
  </si>
  <si>
    <t>Z822D1FBE8</t>
  </si>
  <si>
    <t>Servizio di stampa Bilancio sociale 2019</t>
  </si>
  <si>
    <t>Geca srl; Arti grafiche Villa srl; Roto 3 Industria Grafica srl</t>
  </si>
  <si>
    <t>Geca srl</t>
  </si>
  <si>
    <t>AM081_28</t>
  </si>
  <si>
    <t>AM082_35</t>
  </si>
  <si>
    <t>Z312D4B9A9</t>
  </si>
  <si>
    <t>Servizio di sorveglianza sanitaria per l’idoneità alla mansione specifica di n. 11 lavoratori</t>
  </si>
  <si>
    <t>Cheno Servizi srl</t>
  </si>
  <si>
    <t>AM082_36</t>
  </si>
  <si>
    <t>Z332D535BD</t>
  </si>
  <si>
    <t>Incarico professionale per la consulenza di progettazione e gestione naturalistica</t>
  </si>
  <si>
    <t>AM081_29</t>
  </si>
  <si>
    <t>AM082_39</t>
  </si>
  <si>
    <t>Z6D2D4BA25</t>
  </si>
  <si>
    <t>Servizio di imbustamento ed invio Bilancio sociale 2019</t>
  </si>
  <si>
    <t>Geca srl; Invia Spa; Unisolution srl</t>
  </si>
  <si>
    <t>AM082_40</t>
  </si>
  <si>
    <t>ZC82D73581</t>
  </si>
  <si>
    <t>Incarico Professionale per la consulenza agronomica</t>
  </si>
  <si>
    <t>Dott. Agr. Tommaso Gaifami</t>
  </si>
  <si>
    <t>AM081_30</t>
  </si>
  <si>
    <t>AM081_31</t>
  </si>
  <si>
    <t>AM082_41</t>
  </si>
  <si>
    <t>Z412DA9435</t>
  </si>
  <si>
    <t xml:space="preserve">Servizio di spurgo </t>
  </si>
  <si>
    <t>Nova Spurghi sas; Euro Spurghi Group; Ecologica Piemontese; Ambrosiana Spurghi; Eco spurghi Lombarda</t>
  </si>
  <si>
    <t>Nova Spurghi sas</t>
  </si>
  <si>
    <t>AM082_42</t>
  </si>
  <si>
    <t>AM082_43</t>
  </si>
  <si>
    <t>Z3E2DB4EAB</t>
  </si>
  <si>
    <t>AM082_44</t>
  </si>
  <si>
    <t>Z5F2D5A1AF</t>
  </si>
  <si>
    <t>sito fondazione</t>
  </si>
  <si>
    <t>AM082_45</t>
  </si>
  <si>
    <t>AM082_46</t>
  </si>
  <si>
    <t>AM082_47</t>
  </si>
  <si>
    <t>ZBA2E0E34C</t>
  </si>
  <si>
    <t>analisi di 180 campionioni di suolo</t>
  </si>
  <si>
    <t>Agrosistemisrl; Minoprio analisi e Certificazioni srl; Chelab srl</t>
  </si>
  <si>
    <t>Minoprio Analisi e Certificazioni srl</t>
  </si>
  <si>
    <t>AM082_48</t>
  </si>
  <si>
    <t>Z6B2E11C71</t>
  </si>
  <si>
    <t>servizio di campionamento per analisi</t>
  </si>
  <si>
    <t>Acqua e Sole srl</t>
  </si>
  <si>
    <t>AM082_51</t>
  </si>
  <si>
    <t>ZE62E24B39</t>
  </si>
  <si>
    <t>Appalto di servizio di revisione obbligatoria e manutenzione ordinaria delle
autovetture aziendali alla ditta Autorimessa Rosales sas</t>
  </si>
  <si>
    <t>Autorimessa Rosales sas</t>
  </si>
  <si>
    <t>5 giorni</t>
  </si>
  <si>
    <t>AM082_52</t>
  </si>
  <si>
    <t>Z832E3B3D3</t>
  </si>
  <si>
    <t>Ufficio Commerciale</t>
  </si>
  <si>
    <t>Appalto del servizio di stima del canone di affitto di un immobile sito nel
Comune di Opera</t>
  </si>
  <si>
    <t>K2Real srl</t>
  </si>
  <si>
    <t xml:space="preserve">15 gioni </t>
  </si>
  <si>
    <t>AM082_54</t>
  </si>
  <si>
    <t>Appalto di servizio di prelievo di campioni di suolo RETTIFICA SPESA</t>
  </si>
  <si>
    <t>40 giotni</t>
  </si>
  <si>
    <t>AM082_56</t>
  </si>
  <si>
    <t>ZB02EB4A7F</t>
  </si>
  <si>
    <t>Appalto del servizio di spurgo</t>
  </si>
  <si>
    <t xml:space="preserve">Nova Spurghi sas; Eco Spurghi Lombarda srl;Euro Spurghi Group srl; Ecologica Piemontese srl; Ambrosiana Spurghi srl
</t>
  </si>
  <si>
    <t>1 giono</t>
  </si>
  <si>
    <t>AM082_57</t>
  </si>
  <si>
    <t>ZBB2EC9AD2</t>
  </si>
  <si>
    <t>Appalto di servizio di assistenza per l’attività di selezione</t>
  </si>
  <si>
    <t>Ismo srl</t>
  </si>
  <si>
    <t>7 giorni</t>
  </si>
  <si>
    <t>AM082_58</t>
  </si>
  <si>
    <t>ZDC2EBEF4F</t>
  </si>
  <si>
    <t>Appalto di servizio per la redazione di una relazione geologica e
idrogeologica</t>
  </si>
  <si>
    <t>Euerogeo: Essevi Studio Visconti</t>
  </si>
  <si>
    <t>Eurogeo srl</t>
  </si>
  <si>
    <t>30 giorni</t>
  </si>
  <si>
    <t>AM082_60</t>
  </si>
  <si>
    <t>Z5A2EA89B2</t>
  </si>
  <si>
    <t>Appalto di servizio di assistenza informatica fino al 31/12/2021</t>
  </si>
  <si>
    <t>Nasca srl</t>
  </si>
  <si>
    <t>62 giorni</t>
  </si>
  <si>
    <t>AM082_61</t>
  </si>
  <si>
    <t>Z512EF7A09</t>
  </si>
  <si>
    <t>Appalto di servizio di consulenza per l’attività specialista Human Resources</t>
  </si>
  <si>
    <t>244 giorni</t>
  </si>
  <si>
    <t>AM082_62</t>
  </si>
  <si>
    <t>Z522EF4B3E</t>
  </si>
  <si>
    <t>incarico professionale per l’esecuzione dei
frazionamenti al catasto</t>
  </si>
  <si>
    <t>Geom Mangano</t>
  </si>
  <si>
    <t>271 giorni</t>
  </si>
  <si>
    <t>AM082_63</t>
  </si>
  <si>
    <t>Z3D2ECDED4</t>
  </si>
  <si>
    <t>servizio di aggiornamento della perizia estimativa del canone di
mercato di un immobile sito nel Comune di Bertonico (LO)</t>
  </si>
  <si>
    <t>AM082_64</t>
  </si>
  <si>
    <t>Z9C2F0CFD8</t>
  </si>
  <si>
    <t>Appalto di fornitura appalto di fornitura di attrezzatura informatica</t>
  </si>
  <si>
    <t>Centro ufficio servivce e Nasca srl</t>
  </si>
  <si>
    <t>7 gioni</t>
  </si>
  <si>
    <t>Z4B2F0D286</t>
  </si>
  <si>
    <t>AM082_65</t>
  </si>
  <si>
    <t>Z0C2F0DB09</t>
  </si>
  <si>
    <t>Appalto di fornitura di dispositivi di protezione individuali</t>
  </si>
  <si>
    <t>Promo team Caddie Hotel</t>
  </si>
  <si>
    <t>Caddie Hotel</t>
  </si>
  <si>
    <t>3 gioni</t>
  </si>
  <si>
    <t>AM082_66</t>
  </si>
  <si>
    <t>Z432F1F19B</t>
  </si>
  <si>
    <t xml:space="preserve">dell’appalto del servizio di stima di alcune aree site nel Comune di Bresso (MI) </t>
  </si>
  <si>
    <t xml:space="preserve">Duff &amp; Phelps REAG Spa K2Real Srl CBRE Valuation Spa 
Agenzia del Territorio  Yard </t>
  </si>
  <si>
    <t>Duff &amp; Phelps REAG Spa</t>
  </si>
  <si>
    <t>10 gioni</t>
  </si>
  <si>
    <t>AM082_67</t>
  </si>
  <si>
    <t>incarico professionale per la proposizione di un’azione
giudiziale nei confronti della Società Agricola Dendron</t>
  </si>
  <si>
    <t>Avv. Cisella Trombin Avv. Marco Ranalli Avv. Anna Maggiani</t>
  </si>
  <si>
    <t>Avv Marco Ranalli</t>
  </si>
  <si>
    <t>AM082_68</t>
  </si>
  <si>
    <t>incarico per la prestazione occasionale finalizzato alla
verifica tecnico economica dei lavori effettuati in variante relativi all'appalto
dei "Lavori di manutenzione delle coperture di immobili di proprietà di
Fondazione IRCCS Ca’ Granda Ospedale Maggiore Lotti 1,2,3,4”</t>
  </si>
  <si>
    <t>Prof Campanella</t>
  </si>
  <si>
    <t>AM082_69</t>
  </si>
  <si>
    <t>Appalto di servizio di prelievo di campioni di suolo</t>
  </si>
  <si>
    <t>AM082_70</t>
  </si>
  <si>
    <t>Z332F3F8DD</t>
  </si>
  <si>
    <t>Appalto di servizio di formazione del personale</t>
  </si>
  <si>
    <t>Simki srl</t>
  </si>
  <si>
    <t>AM082_71</t>
  </si>
  <si>
    <t>incarico di prestazione occasionale per la ricerca della
documentazione e lo studio delle principali donazioni ricevute dall’Ospedale
e di alcune cascine, oltre alla realizzazione del relativo materiale divulgativo</t>
  </si>
  <si>
    <t>Fois</t>
  </si>
  <si>
    <t>AM082_74</t>
  </si>
  <si>
    <t>ZC52F592D5</t>
  </si>
  <si>
    <t>Incarico per csp e cse per lavori di manutenzione a chiamata</t>
  </si>
  <si>
    <t>Arch Trotta</t>
  </si>
  <si>
    <t>AM082_75</t>
  </si>
  <si>
    <t>Z5B2F6F5A0</t>
  </si>
  <si>
    <t>Appalto di fornitura di attrezzatura informatica</t>
  </si>
  <si>
    <t>AM082_76</t>
  </si>
  <si>
    <t>ZAE2F321F5</t>
  </si>
  <si>
    <t>Appalto di servizio di analisi del suolo</t>
  </si>
  <si>
    <t>AM082_77</t>
  </si>
  <si>
    <t>incarico professionale per la redazione di uno studio
preliminare di gestione forestale</t>
  </si>
  <si>
    <t>Dott. for. Musmeci</t>
  </si>
  <si>
    <t>AM082_78</t>
  </si>
  <si>
    <t>Appalto di servizio per la gestione della piattaforma di welfare aziendale</t>
  </si>
  <si>
    <t>AM082_79</t>
  </si>
  <si>
    <t>Z412F96DE2</t>
  </si>
  <si>
    <t>Appalto di fornitura di n. 10 poltrone ergonomiche ai sensi del d. lgs
81/2008</t>
  </si>
  <si>
    <t>Castellani .it srl; Arredi 3N srl</t>
  </si>
  <si>
    <t>Castellani .it srl</t>
  </si>
  <si>
    <t>AM082_80</t>
  </si>
  <si>
    <t>Z712F8D329</t>
  </si>
  <si>
    <t>Appalto di lavori per la posa di n. 43 stemmi in maiolica</t>
  </si>
  <si>
    <t xml:space="preserve">Archedil srl: Mg Costruzioni </t>
  </si>
  <si>
    <t>AM082_82</t>
  </si>
  <si>
    <t>Appalto di servizio di analisi del suolo alla società Minoprio Analisi e
Certificazioni Srl.</t>
  </si>
  <si>
    <t>AM082_83</t>
  </si>
  <si>
    <t>Incarico professionale di assistenza amministrativa</t>
  </si>
  <si>
    <t>Prof Renna</t>
  </si>
  <si>
    <t>AM082_84</t>
  </si>
  <si>
    <t>incarico professionale di assistenza in diritto delle
acque</t>
  </si>
  <si>
    <t>Studio Mantovani</t>
  </si>
  <si>
    <t>AM082_85</t>
  </si>
  <si>
    <t>incarico professionale di assistenza in diritto agrario</t>
  </si>
  <si>
    <t>Studio Nicolini Cantù</t>
  </si>
  <si>
    <t>AM082_86</t>
  </si>
  <si>
    <t>Appalto di servizio per il trasferimento del front-end per il sito web Cascine
Ca’ Granda</t>
  </si>
  <si>
    <t xml:space="preserve">Promemoria </t>
  </si>
  <si>
    <r>
      <t>Incarico professionale per la redazione di uno studio di fattibilità - masterplan paesaggistico nell’ambito del</t>
    </r>
    <r>
      <rPr>
        <sz val="12"/>
        <color rgb="FF222222"/>
        <rFont val="Calibri"/>
        <family val="2"/>
        <scheme val="minor"/>
      </rPr>
      <t xml:space="preserve"> progetto rete ecologica ca’ granda</t>
    </r>
  </si>
  <si>
    <t>Servizio di formazione ex d.lgs 81/08»</t>
  </si>
  <si>
    <t>Giambrocono</t>
  </si>
  <si>
    <t>incarico ODV</t>
  </si>
  <si>
    <t>Z8F2DDD21E</t>
  </si>
  <si>
    <t>servizio di analisi del suolo</t>
  </si>
  <si>
    <t>Minoprio Analisi e Certificazioni</t>
  </si>
  <si>
    <t>un incarico professionale per la redazione di uno studio
preliminare di gestione forestale dei terreni boschivi nei Comuni di Cavaria con Premezzo (VA),
Sesto Calende(VA), Gallarate (VA) e Mercallo(VA);</t>
  </si>
  <si>
    <t>Z362DC8D20</t>
  </si>
  <si>
    <t>Dott. for. Musmeci; Dott. agr. Paganini; Demetra Società Cooperativa</t>
  </si>
  <si>
    <t>ZEB2FEC756</t>
  </si>
  <si>
    <t>Archedil di geom Zingales srl</t>
  </si>
  <si>
    <t>Centro ufficio Service</t>
  </si>
  <si>
    <t>Studio Associato Ecos</t>
  </si>
  <si>
    <t>26/02/2022 31/12/2021 28/02/2022</t>
  </si>
  <si>
    <t>IVA</t>
  </si>
  <si>
    <t>19/03/2020 19/07/2023</t>
  </si>
  <si>
    <t>01/02/2021 31/12/2021 01/02/2022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</si>
</sst>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410]\ * #,##0.00_-;\-[$€-410]\ * #,##0.00_-;_-[$€-410]\ * &quot;-&quot;??_-;_-@_-"/>
    <numFmt numFmtId="165" formatCode="_-* #,##0.00\ [$€-410]_-;\-* #,##0.00\ [$€-410]_-;_-* &quot;-&quot;??\ [$€-410]_-;_-@_-"/>
  </numFmts>
  <fonts count="12" x14ac:knownFonts="1">
    <font>
      <sz val="11"/>
      <color theme="1"/>
      <name val="Calibri"/>
      <family val="2"/>
      <scheme val="minor"/>
    </font>
    <font>
      <sz val="11"/>
      <color theme="1"/>
      <name val="Calibri"/>
      <family val="2"/>
      <scheme val="minor"/>
    </font>
    <font>
      <sz val="12"/>
      <color theme="1"/>
      <name val="Garamond"/>
      <family val="1"/>
    </font>
    <font>
      <b/>
      <sz val="12"/>
      <color theme="1"/>
      <name val="Garamond"/>
      <family val="1"/>
    </font>
    <font>
      <sz val="12"/>
      <color rgb="FFFF0000"/>
      <name val="Garamond"/>
      <family val="1"/>
    </font>
    <font>
      <sz val="12"/>
      <color rgb="FF000000"/>
      <name val="Garamond"/>
      <family val="1"/>
    </font>
    <font>
      <sz val="12"/>
      <color theme="1"/>
      <name val="Calibri"/>
      <family val="2"/>
      <scheme val="minor"/>
    </font>
    <font>
      <sz val="12"/>
      <color rgb="FF222222"/>
      <name val="Calibri"/>
      <family val="2"/>
      <scheme val="minor"/>
    </font>
    <font>
      <sz val="12"/>
      <name val="Garamond"/>
      <family val="1"/>
    </font>
    <font>
      <b/>
      <sz val="14"/>
      <color theme="1"/>
      <name val="Garamond"/>
      <family val="1"/>
    </font>
    <font>
      <b/>
      <sz val="14"/>
      <name val="Garamond"/>
      <family val="1"/>
    </font>
    <font>
      <sz val="14"/>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7">
    <xf numFmtId="0" fontId="0" fillId="0" borderId="0" xfId="0"/>
    <xf numFmtId="0" fontId="2" fillId="0" borderId="1" xfId="0" applyFont="1" applyBorder="1"/>
    <xf numFmtId="0" fontId="2" fillId="0" borderId="1" xfId="0" applyFont="1" applyBorder="1" applyAlignment="1">
      <alignment horizontal="center" vertical="center"/>
    </xf>
    <xf numFmtId="0" fontId="2" fillId="0" borderId="1" xfId="0" applyFont="1" applyFill="1" applyBorder="1"/>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xf>
    <xf numFmtId="43" fontId="2" fillId="0" borderId="1" xfId="1"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left"/>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wrapText="1"/>
    </xf>
    <xf numFmtId="164" fontId="2" fillId="0" borderId="1" xfId="0" applyNumberFormat="1" applyFont="1" applyBorder="1"/>
    <xf numFmtId="14" fontId="2" fillId="0" borderId="1" xfId="0" applyNumberFormat="1" applyFont="1" applyBorder="1"/>
    <xf numFmtId="0" fontId="2" fillId="3" borderId="1" xfId="0" applyFont="1" applyFill="1" applyBorder="1" applyAlignment="1">
      <alignment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Fill="1" applyBorder="1"/>
    <xf numFmtId="0" fontId="4" fillId="3" borderId="1" xfId="0" applyFont="1" applyFill="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xf>
    <xf numFmtId="0" fontId="4" fillId="0" borderId="1" xfId="0" applyFont="1" applyBorder="1"/>
    <xf numFmtId="164" fontId="4" fillId="0" borderId="1" xfId="0" applyNumberFormat="1" applyFont="1" applyBorder="1"/>
    <xf numFmtId="43" fontId="4" fillId="0" borderId="1" xfId="1" applyFont="1" applyBorder="1"/>
    <xf numFmtId="0" fontId="2" fillId="0" borderId="0" xfId="0" applyFont="1"/>
    <xf numFmtId="0" fontId="2" fillId="0" borderId="0" xfId="0" applyFont="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6" fillId="0" borderId="0" xfId="0" applyFont="1"/>
    <xf numFmtId="0" fontId="2" fillId="0" borderId="0" xfId="0" applyFont="1" applyAlignment="1">
      <alignment horizont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xf>
    <xf numFmtId="164" fontId="2" fillId="0" borderId="1" xfId="0" applyNumberFormat="1" applyFont="1" applyFill="1" applyBorder="1"/>
    <xf numFmtId="0" fontId="6" fillId="0" borderId="0" xfId="0" applyFont="1" applyFill="1"/>
    <xf numFmtId="0" fontId="6" fillId="0" borderId="0" xfId="0" applyFont="1" applyAlignment="1">
      <alignment horizontal="center"/>
    </xf>
    <xf numFmtId="43" fontId="2" fillId="0" borderId="1" xfId="1" applyFont="1" applyBorder="1" applyAlignment="1">
      <alignment horizontal="center"/>
    </xf>
    <xf numFmtId="43" fontId="2" fillId="0" borderId="1" xfId="1" applyFont="1" applyBorder="1" applyAlignment="1">
      <alignment horizontal="center" vertical="center"/>
    </xf>
    <xf numFmtId="14" fontId="8" fillId="0" borderId="1" xfId="0" applyNumberFormat="1" applyFont="1" applyBorder="1" applyAlignment="1">
      <alignment horizontal="center"/>
    </xf>
    <xf numFmtId="43" fontId="2" fillId="0" borderId="1" xfId="1" applyFont="1" applyFill="1" applyBorder="1"/>
    <xf numFmtId="14" fontId="2" fillId="0" borderId="1" xfId="0" applyNumberFormat="1" applyFont="1" applyFill="1" applyBorder="1"/>
    <xf numFmtId="14" fontId="8" fillId="0" borderId="1" xfId="0" applyNumberFormat="1" applyFont="1" applyBorder="1" applyAlignment="1">
      <alignment horizontal="center" vertical="center"/>
    </xf>
    <xf numFmtId="0" fontId="5" fillId="0" borderId="1" xfId="0" applyFont="1" applyBorder="1" applyAlignment="1">
      <alignment vertical="center"/>
    </xf>
    <xf numFmtId="0" fontId="9"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44" fontId="9" fillId="2" borderId="1" xfId="2" applyFont="1" applyFill="1" applyBorder="1" applyAlignment="1">
      <alignment horizontal="center" vertical="center" wrapText="1"/>
    </xf>
    <xf numFmtId="43" fontId="9" fillId="2" borderId="1" xfId="1" applyFont="1" applyFill="1" applyBorder="1" applyAlignment="1">
      <alignment vertical="center" wrapText="1"/>
    </xf>
    <xf numFmtId="0" fontId="11" fillId="0" borderId="0" xfId="0" applyFont="1"/>
    <xf numFmtId="14" fontId="2" fillId="0" borderId="1" xfId="0" applyNumberFormat="1" applyFont="1" applyBorder="1" applyAlignment="1">
      <alignment vertical="center" wrapText="1"/>
    </xf>
    <xf numFmtId="0" fontId="9" fillId="2" borderId="1" xfId="0" applyFont="1" applyFill="1" applyBorder="1" applyAlignment="1">
      <alignment horizontal="left" vertical="center" wrapText="1"/>
    </xf>
    <xf numFmtId="0" fontId="4" fillId="0" borderId="1" xfId="0" applyFont="1" applyBorder="1" applyAlignment="1">
      <alignment horizontal="left" vertical="center"/>
    </xf>
    <xf numFmtId="164" fontId="2" fillId="0" borderId="1" xfId="0" applyNumberFormat="1" applyFont="1" applyBorder="1" applyAlignment="1">
      <alignment horizontal="left" vertical="center"/>
    </xf>
    <xf numFmtId="0" fontId="6" fillId="0" borderId="0" xfId="0" applyFont="1" applyAlignment="1">
      <alignment horizontal="left" vertical="center"/>
    </xf>
    <xf numFmtId="0" fontId="4" fillId="0" borderId="1" xfId="0" applyFont="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left" wrapText="1"/>
    </xf>
    <xf numFmtId="0" fontId="2" fillId="0" borderId="1" xfId="0" applyFont="1" applyFill="1" applyBorder="1" applyAlignment="1">
      <alignment horizontal="center" wrapText="1"/>
    </xf>
    <xf numFmtId="0" fontId="6" fillId="0" borderId="0" xfId="0" applyFont="1" applyAlignment="1">
      <alignment wrapText="1"/>
    </xf>
    <xf numFmtId="165" fontId="6" fillId="0" borderId="0" xfId="0" applyNumberFormat="1" applyFont="1"/>
    <xf numFmtId="14" fontId="2" fillId="0" borderId="1" xfId="0" applyNumberFormat="1" applyFont="1" applyBorder="1" applyAlignment="1">
      <alignment wrapText="1"/>
    </xf>
    <xf numFmtId="14" fontId="2" fillId="0" borderId="1" xfId="0" applyNumberFormat="1" applyFont="1" applyBorder="1" applyAlignment="1">
      <alignment horizontal="center" vertical="center" wrapText="1"/>
    </xf>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artcig.anticorruzione.it/AVCP-SmartCig/preparaDettaglioComunicazioneOS.action?codDettaglioCarnet=49336835" TargetMode="External"/><Relationship Id="rId2" Type="http://schemas.openxmlformats.org/officeDocument/2006/relationships/hyperlink" Target="https://smartcig.anticorruzione.it/AVCP-SmartCig/preparaDettaglioComunicazioneOS.action?codDettaglioCarnet=48924975" TargetMode="External"/><Relationship Id="rId1" Type="http://schemas.openxmlformats.org/officeDocument/2006/relationships/hyperlink" Target="https://smartcig.anticorruzione.it/AVCP-SmartCig/preparaDettaglioComunicazioneOS.action?codDettaglioCarnet=46925190" TargetMode="External"/><Relationship Id="rId5" Type="http://schemas.openxmlformats.org/officeDocument/2006/relationships/printerSettings" Target="../printerSettings/printerSettings1.bin"/><Relationship Id="rId4" Type="http://schemas.openxmlformats.org/officeDocument/2006/relationships/hyperlink" Target="https://smartcig.anticorruzione.it/AVCP-SmartCig/preparaDettaglioComunicazioneOS.action?codDettaglioCarnet=493361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topLeftCell="G1" zoomScale="90" zoomScaleNormal="90" workbookViewId="0">
      <pane ySplit="1" topLeftCell="A62" activePane="bottomLeft" state="frozen"/>
      <selection activeCell="B1" sqref="B1"/>
      <selection pane="bottomLeft" activeCell="S64" sqref="S64"/>
    </sheetView>
  </sheetViews>
  <sheetFormatPr defaultRowHeight="15.75" x14ac:dyDescent="0.25"/>
  <cols>
    <col min="1" max="1" width="24.5703125" style="32" customWidth="1"/>
    <col min="2" max="2" width="21.28515625" style="32" customWidth="1"/>
    <col min="3" max="3" width="15.7109375" style="32" bestFit="1" customWidth="1"/>
    <col min="4" max="4" width="17" style="40" customWidth="1"/>
    <col min="5" max="5" width="21.5703125" style="32" customWidth="1"/>
    <col min="6" max="6" width="23.5703125" style="32" customWidth="1"/>
    <col min="7" max="7" width="43.42578125" style="32" customWidth="1"/>
    <col min="8" max="8" width="19.28515625" style="32" customWidth="1"/>
    <col min="9" max="9" width="9" style="32" customWidth="1"/>
    <col min="10" max="10" width="46.42578125" style="63" customWidth="1"/>
    <col min="11" max="11" width="9.28515625" style="32" customWidth="1"/>
    <col min="12" max="12" width="34" style="58" bestFit="1" customWidth="1"/>
    <col min="13" max="13" width="17.28515625" style="32" customWidth="1"/>
    <col min="14" max="15" width="12.140625" style="32" bestFit="1" customWidth="1"/>
    <col min="16" max="16" width="13.42578125" style="32" bestFit="1" customWidth="1"/>
    <col min="17" max="17" width="16" style="32" customWidth="1"/>
    <col min="18" max="18" width="19" style="32" customWidth="1"/>
    <col min="19" max="19" width="16.42578125" style="32" customWidth="1"/>
    <col min="20" max="20" width="13.42578125" style="32" bestFit="1" customWidth="1"/>
    <col min="21" max="16384" width="9.140625" style="32"/>
  </cols>
  <sheetData>
    <row r="1" spans="1:20" x14ac:dyDescent="0.25">
      <c r="A1" s="1"/>
      <c r="B1" s="1"/>
      <c r="C1" s="2"/>
      <c r="D1" s="6"/>
      <c r="E1" s="3"/>
      <c r="F1" s="4"/>
      <c r="G1" s="5"/>
      <c r="H1" s="4"/>
      <c r="I1" s="2"/>
      <c r="J1" s="15"/>
      <c r="K1" s="6"/>
      <c r="L1" s="11"/>
      <c r="M1" s="1"/>
      <c r="N1" s="1"/>
      <c r="O1" s="1"/>
      <c r="P1" s="1"/>
      <c r="Q1" s="1"/>
      <c r="R1" s="7"/>
      <c r="S1" s="1"/>
    </row>
    <row r="2" spans="1:20" s="53" customFormat="1" ht="85.5" customHeight="1" x14ac:dyDescent="0.3">
      <c r="A2" s="48" t="s">
        <v>0</v>
      </c>
      <c r="B2" s="48" t="s">
        <v>1</v>
      </c>
      <c r="C2" s="49" t="s">
        <v>2</v>
      </c>
      <c r="D2" s="48" t="s">
        <v>3</v>
      </c>
      <c r="E2" s="48" t="s">
        <v>4</v>
      </c>
      <c r="F2" s="8" t="s">
        <v>5</v>
      </c>
      <c r="G2" s="50" t="s">
        <v>6</v>
      </c>
      <c r="H2" s="9" t="s">
        <v>7</v>
      </c>
      <c r="I2" s="8" t="s">
        <v>8</v>
      </c>
      <c r="J2" s="8" t="s">
        <v>9</v>
      </c>
      <c r="K2" s="8" t="s">
        <v>10</v>
      </c>
      <c r="L2" s="55" t="s">
        <v>11</v>
      </c>
      <c r="M2" s="51" t="s">
        <v>12</v>
      </c>
      <c r="N2" s="51" t="s">
        <v>13</v>
      </c>
      <c r="O2" s="51" t="s">
        <v>342</v>
      </c>
      <c r="P2" s="51" t="s">
        <v>14</v>
      </c>
      <c r="Q2" s="50" t="s">
        <v>15</v>
      </c>
      <c r="R2" s="52" t="s">
        <v>16</v>
      </c>
      <c r="S2" s="50" t="s">
        <v>17</v>
      </c>
    </row>
    <row r="3" spans="1:20" ht="65.099999999999994" customHeight="1" x14ac:dyDescent="0.25">
      <c r="A3" s="2" t="s">
        <v>18</v>
      </c>
      <c r="B3" s="2" t="s">
        <v>19</v>
      </c>
      <c r="C3" s="10">
        <v>43846</v>
      </c>
      <c r="D3" s="2" t="s">
        <v>20</v>
      </c>
      <c r="E3" s="12"/>
      <c r="F3" s="13" t="s">
        <v>22</v>
      </c>
      <c r="G3" s="14" t="s">
        <v>23</v>
      </c>
      <c r="H3" s="13" t="s">
        <v>24</v>
      </c>
      <c r="I3" s="2">
        <v>3</v>
      </c>
      <c r="J3" s="15" t="s">
        <v>25</v>
      </c>
      <c r="K3" s="6">
        <v>2</v>
      </c>
      <c r="L3" s="11" t="s">
        <v>26</v>
      </c>
      <c r="M3" s="16">
        <v>980</v>
      </c>
      <c r="N3" s="16"/>
      <c r="O3" s="16">
        <f>M3*22%</f>
        <v>215.6</v>
      </c>
      <c r="P3" s="16">
        <f>M3+N3+O3</f>
        <v>1195.5999999999999</v>
      </c>
      <c r="Q3" s="1"/>
      <c r="R3" s="7">
        <v>980</v>
      </c>
      <c r="S3" s="17">
        <v>43892</v>
      </c>
      <c r="T3" s="64"/>
    </row>
    <row r="4" spans="1:20" ht="65.099999999999994" customHeight="1" x14ac:dyDescent="0.25">
      <c r="A4" s="2" t="s">
        <v>27</v>
      </c>
      <c r="B4" s="2" t="s">
        <v>28</v>
      </c>
      <c r="C4" s="10">
        <v>43851</v>
      </c>
      <c r="D4" s="2" t="s">
        <v>29</v>
      </c>
      <c r="E4" s="12"/>
      <c r="F4" s="13" t="s">
        <v>30</v>
      </c>
      <c r="G4" s="14" t="s">
        <v>31</v>
      </c>
      <c r="H4" s="13" t="s">
        <v>24</v>
      </c>
      <c r="I4" s="2" t="s">
        <v>21</v>
      </c>
      <c r="J4" s="15" t="s">
        <v>21</v>
      </c>
      <c r="K4" s="6" t="s">
        <v>21</v>
      </c>
      <c r="L4" s="11" t="s">
        <v>32</v>
      </c>
      <c r="M4" s="16">
        <v>25000</v>
      </c>
      <c r="N4" s="16">
        <f>M4*4%</f>
        <v>1000</v>
      </c>
      <c r="O4" s="16">
        <f t="shared" ref="O4:O12" si="0">(M4+N4)*22%</f>
        <v>5720</v>
      </c>
      <c r="P4" s="16">
        <f t="shared" ref="P4:P56" si="1">M4+N4+O4</f>
        <v>31720</v>
      </c>
      <c r="Q4" s="1"/>
      <c r="R4" s="7">
        <v>11440</v>
      </c>
      <c r="S4" s="17">
        <v>44253</v>
      </c>
      <c r="T4" s="64"/>
    </row>
    <row r="5" spans="1:20" ht="65.099999999999994" customHeight="1" x14ac:dyDescent="0.25">
      <c r="A5" s="2" t="s">
        <v>33</v>
      </c>
      <c r="B5" s="2" t="s">
        <v>34</v>
      </c>
      <c r="C5" s="10">
        <v>43851</v>
      </c>
      <c r="D5" s="2" t="s">
        <v>35</v>
      </c>
      <c r="E5" s="12"/>
      <c r="F5" s="13" t="s">
        <v>30</v>
      </c>
      <c r="G5" s="14" t="s">
        <v>36</v>
      </c>
      <c r="H5" s="13" t="s">
        <v>24</v>
      </c>
      <c r="I5" s="2" t="s">
        <v>21</v>
      </c>
      <c r="J5" s="15" t="s">
        <v>21</v>
      </c>
      <c r="K5" s="6" t="s">
        <v>21</v>
      </c>
      <c r="L5" s="11" t="s">
        <v>37</v>
      </c>
      <c r="M5" s="16">
        <v>4500</v>
      </c>
      <c r="N5" s="16">
        <f>M5*4%</f>
        <v>180</v>
      </c>
      <c r="O5" s="16">
        <f t="shared" si="0"/>
        <v>1029.5999999999999</v>
      </c>
      <c r="P5" s="16">
        <f t="shared" si="1"/>
        <v>5709.6</v>
      </c>
      <c r="Q5" s="17"/>
      <c r="R5" s="42">
        <v>0</v>
      </c>
      <c r="S5" s="10" t="s">
        <v>21</v>
      </c>
      <c r="T5" s="64"/>
    </row>
    <row r="6" spans="1:20" ht="65.099999999999994" customHeight="1" x14ac:dyDescent="0.25">
      <c r="A6" s="2" t="s">
        <v>38</v>
      </c>
      <c r="B6" s="2" t="s">
        <v>39</v>
      </c>
      <c r="C6" s="10">
        <v>43851</v>
      </c>
      <c r="D6" s="2" t="s">
        <v>40</v>
      </c>
      <c r="E6" s="12"/>
      <c r="F6" s="13" t="s">
        <v>30</v>
      </c>
      <c r="G6" s="14" t="s">
        <v>41</v>
      </c>
      <c r="H6" s="13" t="s">
        <v>24</v>
      </c>
      <c r="I6" s="2" t="s">
        <v>21</v>
      </c>
      <c r="J6" s="15" t="s">
        <v>21</v>
      </c>
      <c r="K6" s="6" t="s">
        <v>21</v>
      </c>
      <c r="L6" s="11" t="s">
        <v>42</v>
      </c>
      <c r="M6" s="16">
        <v>8050</v>
      </c>
      <c r="N6" s="16">
        <f>M6*4%</f>
        <v>322</v>
      </c>
      <c r="O6" s="16">
        <f t="shared" si="0"/>
        <v>1841.84</v>
      </c>
      <c r="P6" s="16">
        <f t="shared" si="1"/>
        <v>10213.84</v>
      </c>
      <c r="Q6" s="17"/>
      <c r="R6" s="7">
        <v>8372</v>
      </c>
      <c r="S6" s="17">
        <v>44253</v>
      </c>
      <c r="T6" s="64"/>
    </row>
    <row r="7" spans="1:20" ht="19.5" customHeight="1" x14ac:dyDescent="0.25">
      <c r="A7" s="2" t="s">
        <v>43</v>
      </c>
      <c r="B7" s="2" t="s">
        <v>44</v>
      </c>
      <c r="C7" s="10">
        <v>43851</v>
      </c>
      <c r="D7" s="2" t="s">
        <v>45</v>
      </c>
      <c r="E7" s="12"/>
      <c r="F7" s="13" t="s">
        <v>30</v>
      </c>
      <c r="G7" s="14" t="s">
        <v>46</v>
      </c>
      <c r="H7" s="13" t="s">
        <v>24</v>
      </c>
      <c r="I7" s="2" t="s">
        <v>21</v>
      </c>
      <c r="J7" s="15"/>
      <c r="K7" s="6"/>
      <c r="L7" s="11" t="s">
        <v>47</v>
      </c>
      <c r="M7" s="16">
        <v>8400</v>
      </c>
      <c r="N7" s="16"/>
      <c r="O7" s="16">
        <f t="shared" si="0"/>
        <v>1848</v>
      </c>
      <c r="P7" s="16">
        <f t="shared" si="1"/>
        <v>10248</v>
      </c>
      <c r="Q7" s="17"/>
      <c r="R7" s="7">
        <v>6440</v>
      </c>
      <c r="S7" s="17">
        <v>44196</v>
      </c>
      <c r="T7" s="64"/>
    </row>
    <row r="8" spans="1:20" ht="65.099999999999994" customHeight="1" x14ac:dyDescent="0.25">
      <c r="A8" s="2" t="s">
        <v>48</v>
      </c>
      <c r="B8" s="2" t="s">
        <v>49</v>
      </c>
      <c r="C8" s="10">
        <v>43851</v>
      </c>
      <c r="D8" s="2" t="s">
        <v>50</v>
      </c>
      <c r="E8" s="12"/>
      <c r="F8" s="13" t="s">
        <v>51</v>
      </c>
      <c r="G8" s="14" t="s">
        <v>52</v>
      </c>
      <c r="H8" s="13" t="s">
        <v>24</v>
      </c>
      <c r="I8" s="2" t="s">
        <v>21</v>
      </c>
      <c r="J8" s="15" t="s">
        <v>21</v>
      </c>
      <c r="K8" s="6" t="s">
        <v>21</v>
      </c>
      <c r="L8" s="11" t="s">
        <v>53</v>
      </c>
      <c r="M8" s="16">
        <v>9800</v>
      </c>
      <c r="N8" s="16"/>
      <c r="O8" s="16">
        <f t="shared" si="0"/>
        <v>2156</v>
      </c>
      <c r="P8" s="16">
        <f t="shared" si="1"/>
        <v>11956</v>
      </c>
      <c r="Q8" s="17"/>
      <c r="R8" s="7">
        <f>5595.5+5+5</f>
        <v>5605.5</v>
      </c>
      <c r="S8" s="17">
        <v>44593</v>
      </c>
      <c r="T8" s="64"/>
    </row>
    <row r="9" spans="1:20" ht="65.099999999999994" customHeight="1" x14ac:dyDescent="0.25">
      <c r="A9" s="2" t="s">
        <v>54</v>
      </c>
      <c r="B9" s="2" t="s">
        <v>55</v>
      </c>
      <c r="C9" s="10">
        <v>43851</v>
      </c>
      <c r="D9" s="2" t="s">
        <v>56</v>
      </c>
      <c r="E9" s="12"/>
      <c r="F9" s="13" t="s">
        <v>51</v>
      </c>
      <c r="G9" s="14" t="s">
        <v>57</v>
      </c>
      <c r="H9" s="13" t="s">
        <v>24</v>
      </c>
      <c r="I9" s="2" t="s">
        <v>21</v>
      </c>
      <c r="J9" s="15" t="s">
        <v>21</v>
      </c>
      <c r="K9" s="6" t="s">
        <v>21</v>
      </c>
      <c r="L9" s="11" t="s">
        <v>58</v>
      </c>
      <c r="M9" s="16">
        <v>3538.4</v>
      </c>
      <c r="N9" s="16"/>
      <c r="O9" s="16">
        <f t="shared" si="0"/>
        <v>778.44799999999998</v>
      </c>
      <c r="P9" s="16">
        <f t="shared" si="1"/>
        <v>4316.848</v>
      </c>
      <c r="Q9" s="1"/>
      <c r="R9" s="7">
        <f>993.79+146.98+147.29+148+144.43+147.92+154.45+154.94+146.19+151.34</f>
        <v>2335.3300000000004</v>
      </c>
      <c r="S9" s="17">
        <v>44865</v>
      </c>
      <c r="T9" s="64"/>
    </row>
    <row r="10" spans="1:20" ht="65.099999999999994" customHeight="1" x14ac:dyDescent="0.25">
      <c r="A10" s="2" t="s">
        <v>59</v>
      </c>
      <c r="B10" s="2" t="s">
        <v>60</v>
      </c>
      <c r="C10" s="10">
        <v>43857</v>
      </c>
      <c r="D10" s="2" t="s">
        <v>61</v>
      </c>
      <c r="E10" s="12"/>
      <c r="F10" s="13" t="s">
        <v>62</v>
      </c>
      <c r="G10" s="14" t="s">
        <v>63</v>
      </c>
      <c r="H10" s="13" t="s">
        <v>24</v>
      </c>
      <c r="I10" s="2" t="s">
        <v>21</v>
      </c>
      <c r="J10" s="15" t="s">
        <v>21</v>
      </c>
      <c r="K10" s="6" t="s">
        <v>21</v>
      </c>
      <c r="L10" s="11" t="s">
        <v>64</v>
      </c>
      <c r="M10" s="16">
        <v>22902</v>
      </c>
      <c r="N10" s="16">
        <f>M10*2%</f>
        <v>458.04</v>
      </c>
      <c r="O10" s="16">
        <f t="shared" si="0"/>
        <v>5139.2088000000003</v>
      </c>
      <c r="P10" s="16">
        <f t="shared" si="1"/>
        <v>28499.248800000001</v>
      </c>
      <c r="Q10" s="17"/>
      <c r="R10" s="7">
        <f>6500+16860</f>
        <v>23360</v>
      </c>
      <c r="S10" s="65" t="s">
        <v>343</v>
      </c>
      <c r="T10" s="64"/>
    </row>
    <row r="11" spans="1:20" ht="65.099999999999994" customHeight="1" x14ac:dyDescent="0.25">
      <c r="A11" s="2" t="s">
        <v>65</v>
      </c>
      <c r="B11" s="2" t="s">
        <v>66</v>
      </c>
      <c r="C11" s="10">
        <v>43878</v>
      </c>
      <c r="D11" s="2" t="s">
        <v>67</v>
      </c>
      <c r="E11" s="3"/>
      <c r="F11" s="18" t="s">
        <v>30</v>
      </c>
      <c r="G11" s="14" t="s">
        <v>68</v>
      </c>
      <c r="H11" s="18" t="s">
        <v>24</v>
      </c>
      <c r="I11" s="2" t="s">
        <v>21</v>
      </c>
      <c r="J11" s="15" t="s">
        <v>21</v>
      </c>
      <c r="K11" s="6" t="s">
        <v>21</v>
      </c>
      <c r="L11" s="11" t="s">
        <v>69</v>
      </c>
      <c r="M11" s="16">
        <v>782</v>
      </c>
      <c r="N11" s="16">
        <f>M11*4%</f>
        <v>31.28</v>
      </c>
      <c r="O11" s="16">
        <f t="shared" si="0"/>
        <v>178.92159999999998</v>
      </c>
      <c r="P11" s="16">
        <f t="shared" si="1"/>
        <v>992.20159999999998</v>
      </c>
      <c r="Q11" s="1"/>
      <c r="R11" s="7">
        <v>813.28</v>
      </c>
      <c r="S11" s="17">
        <v>43921</v>
      </c>
      <c r="T11" s="64"/>
    </row>
    <row r="12" spans="1:20" ht="65.099999999999994" customHeight="1" x14ac:dyDescent="0.25">
      <c r="A12" s="2" t="s">
        <v>70</v>
      </c>
      <c r="B12" s="2" t="s">
        <v>71</v>
      </c>
      <c r="C12" s="10">
        <v>43878</v>
      </c>
      <c r="D12" s="2" t="s">
        <v>72</v>
      </c>
      <c r="E12" s="12"/>
      <c r="F12" s="13" t="s">
        <v>73</v>
      </c>
      <c r="G12" s="14" t="s">
        <v>74</v>
      </c>
      <c r="H12" s="13" t="s">
        <v>24</v>
      </c>
      <c r="I12" s="2" t="s">
        <v>21</v>
      </c>
      <c r="J12" s="15" t="s">
        <v>75</v>
      </c>
      <c r="K12" s="6">
        <v>3</v>
      </c>
      <c r="L12" s="11" t="s">
        <v>76</v>
      </c>
      <c r="M12" s="16">
        <v>5900</v>
      </c>
      <c r="N12" s="16"/>
      <c r="O12" s="16">
        <f t="shared" si="0"/>
        <v>1298</v>
      </c>
      <c r="P12" s="16">
        <f t="shared" si="1"/>
        <v>7198</v>
      </c>
      <c r="Q12" s="1"/>
      <c r="R12" s="7">
        <v>5900</v>
      </c>
      <c r="S12" s="17">
        <v>44043</v>
      </c>
      <c r="T12" s="64"/>
    </row>
    <row r="13" spans="1:20" ht="65.099999999999994" customHeight="1" x14ac:dyDescent="0.25">
      <c r="A13" s="19" t="s">
        <v>77</v>
      </c>
      <c r="B13" s="19" t="s">
        <v>78</v>
      </c>
      <c r="C13" s="20" t="s">
        <v>79</v>
      </c>
      <c r="D13" s="19" t="s">
        <v>80</v>
      </c>
      <c r="E13" s="21"/>
      <c r="F13" s="22"/>
      <c r="G13" s="23"/>
      <c r="H13" s="22"/>
      <c r="I13" s="19" t="s">
        <v>21</v>
      </c>
      <c r="J13" s="59"/>
      <c r="K13" s="24"/>
      <c r="L13" s="56"/>
      <c r="M13" s="26"/>
      <c r="N13" s="26"/>
      <c r="O13" s="26"/>
      <c r="P13" s="26"/>
      <c r="Q13" s="25"/>
      <c r="R13" s="27"/>
      <c r="S13" s="20" t="s">
        <v>21</v>
      </c>
      <c r="T13" s="64"/>
    </row>
    <row r="14" spans="1:20" ht="65.099999999999994" customHeight="1" x14ac:dyDescent="0.25">
      <c r="A14" s="2" t="s">
        <v>21</v>
      </c>
      <c r="B14" s="2" t="s">
        <v>81</v>
      </c>
      <c r="C14" s="10">
        <v>43879</v>
      </c>
      <c r="D14" s="2" t="s">
        <v>82</v>
      </c>
      <c r="E14" s="28"/>
      <c r="F14" s="18" t="s">
        <v>73</v>
      </c>
      <c r="G14" s="5" t="s">
        <v>83</v>
      </c>
      <c r="H14" s="18"/>
      <c r="I14" s="2" t="s">
        <v>21</v>
      </c>
      <c r="J14" s="15" t="s">
        <v>21</v>
      </c>
      <c r="K14" s="6" t="s">
        <v>21</v>
      </c>
      <c r="L14" s="11" t="s">
        <v>21</v>
      </c>
      <c r="M14" s="16">
        <v>7636</v>
      </c>
      <c r="N14" s="16"/>
      <c r="O14" s="16"/>
      <c r="P14" s="16">
        <f t="shared" si="1"/>
        <v>7636</v>
      </c>
      <c r="Q14" s="1"/>
      <c r="R14" s="7">
        <v>6918</v>
      </c>
      <c r="S14" s="17">
        <v>43847</v>
      </c>
      <c r="T14" s="64"/>
    </row>
    <row r="15" spans="1:20" ht="65.099999999999994" customHeight="1" x14ac:dyDescent="0.25">
      <c r="A15" s="2" t="s">
        <v>84</v>
      </c>
      <c r="B15" s="2" t="s">
        <v>85</v>
      </c>
      <c r="C15" s="10">
        <v>43881</v>
      </c>
      <c r="D15" s="2" t="s">
        <v>86</v>
      </c>
      <c r="E15" s="3"/>
      <c r="F15" s="18" t="s">
        <v>30</v>
      </c>
      <c r="G15" s="29" t="s">
        <v>87</v>
      </c>
      <c r="H15" s="18" t="s">
        <v>24</v>
      </c>
      <c r="I15" s="2"/>
      <c r="J15" s="15" t="s">
        <v>21</v>
      </c>
      <c r="K15" s="6" t="s">
        <v>21</v>
      </c>
      <c r="L15" s="11" t="s">
        <v>88</v>
      </c>
      <c r="M15" s="16">
        <v>1500</v>
      </c>
      <c r="N15" s="16"/>
      <c r="O15" s="16">
        <f t="shared" ref="O15:O21" si="2">M15*22%</f>
        <v>330</v>
      </c>
      <c r="P15" s="16">
        <f t="shared" si="1"/>
        <v>1830</v>
      </c>
      <c r="Q15" s="1"/>
      <c r="R15" s="7">
        <v>979.2</v>
      </c>
      <c r="S15" s="46">
        <v>44228</v>
      </c>
      <c r="T15" s="64"/>
    </row>
    <row r="16" spans="1:20" ht="65.099999999999994" customHeight="1" x14ac:dyDescent="0.25">
      <c r="A16" s="2" t="s">
        <v>89</v>
      </c>
      <c r="B16" s="2" t="s">
        <v>90</v>
      </c>
      <c r="C16" s="10">
        <v>43885</v>
      </c>
      <c r="D16" s="2" t="s">
        <v>91</v>
      </c>
      <c r="E16" s="3"/>
      <c r="F16" s="18" t="s">
        <v>22</v>
      </c>
      <c r="G16" s="5" t="s">
        <v>92</v>
      </c>
      <c r="H16" s="18" t="s">
        <v>24</v>
      </c>
      <c r="I16" s="2" t="s">
        <v>21</v>
      </c>
      <c r="J16" s="15" t="s">
        <v>21</v>
      </c>
      <c r="K16" s="6" t="s">
        <v>21</v>
      </c>
      <c r="L16" s="11" t="s">
        <v>93</v>
      </c>
      <c r="M16" s="16">
        <v>2694</v>
      </c>
      <c r="N16" s="16"/>
      <c r="O16" s="16">
        <f t="shared" si="2"/>
        <v>592.67999999999995</v>
      </c>
      <c r="P16" s="16">
        <f t="shared" si="1"/>
        <v>3286.68</v>
      </c>
      <c r="Q16" s="1"/>
      <c r="R16" s="7">
        <v>390.54</v>
      </c>
      <c r="S16" s="46">
        <v>43951</v>
      </c>
      <c r="T16" s="64"/>
    </row>
    <row r="17" spans="1:20" ht="65.099999999999994" customHeight="1" x14ac:dyDescent="0.25">
      <c r="A17" s="2" t="s">
        <v>94</v>
      </c>
      <c r="B17" s="2" t="s">
        <v>95</v>
      </c>
      <c r="C17" s="10">
        <v>43894</v>
      </c>
      <c r="D17" s="2" t="s">
        <v>96</v>
      </c>
      <c r="E17" s="11" t="s">
        <v>97</v>
      </c>
      <c r="F17" s="18" t="s">
        <v>30</v>
      </c>
      <c r="G17" s="5" t="s">
        <v>98</v>
      </c>
      <c r="H17" s="18" t="s">
        <v>24</v>
      </c>
      <c r="I17" s="2" t="s">
        <v>21</v>
      </c>
      <c r="J17" s="15" t="s">
        <v>21</v>
      </c>
      <c r="K17" s="6" t="s">
        <v>21</v>
      </c>
      <c r="L17" s="11" t="s">
        <v>99</v>
      </c>
      <c r="M17" s="16">
        <v>12500</v>
      </c>
      <c r="N17" s="16"/>
      <c r="O17" s="16">
        <f t="shared" si="2"/>
        <v>2750</v>
      </c>
      <c r="P17" s="16">
        <f t="shared" si="1"/>
        <v>15250</v>
      </c>
      <c r="Q17" s="1"/>
      <c r="R17" s="7">
        <v>12500</v>
      </c>
      <c r="S17" s="17">
        <v>44377</v>
      </c>
      <c r="T17" s="64"/>
    </row>
    <row r="18" spans="1:20" ht="65.099999999999994" customHeight="1" x14ac:dyDescent="0.25">
      <c r="A18" s="2" t="s">
        <v>100</v>
      </c>
      <c r="B18" s="2" t="s">
        <v>101</v>
      </c>
      <c r="C18" s="10">
        <v>43894</v>
      </c>
      <c r="D18" s="2" t="s">
        <v>102</v>
      </c>
      <c r="E18" s="3"/>
      <c r="F18" s="18" t="s">
        <v>22</v>
      </c>
      <c r="G18" s="29" t="s">
        <v>103</v>
      </c>
      <c r="H18" s="18" t="s">
        <v>24</v>
      </c>
      <c r="I18" s="2" t="s">
        <v>21</v>
      </c>
      <c r="J18" s="15" t="s">
        <v>21</v>
      </c>
      <c r="K18" s="6" t="s">
        <v>21</v>
      </c>
      <c r="L18" s="11" t="s">
        <v>104</v>
      </c>
      <c r="M18" s="16">
        <v>2800</v>
      </c>
      <c r="N18" s="16"/>
      <c r="O18" s="16">
        <f t="shared" si="2"/>
        <v>616</v>
      </c>
      <c r="P18" s="16">
        <f t="shared" si="1"/>
        <v>3416</v>
      </c>
      <c r="Q18" s="1"/>
      <c r="R18" s="7">
        <v>0</v>
      </c>
      <c r="S18" s="46" t="s">
        <v>21</v>
      </c>
      <c r="T18" s="64"/>
    </row>
    <row r="19" spans="1:20" ht="65.099999999999994" customHeight="1" x14ac:dyDescent="0.25">
      <c r="A19" s="2" t="s">
        <v>105</v>
      </c>
      <c r="B19" s="2" t="s">
        <v>106</v>
      </c>
      <c r="C19" s="10">
        <v>43894</v>
      </c>
      <c r="D19" s="6" t="s">
        <v>107</v>
      </c>
      <c r="E19" s="3"/>
      <c r="F19" s="18" t="s">
        <v>30</v>
      </c>
      <c r="G19" s="5" t="s">
        <v>108</v>
      </c>
      <c r="H19" s="18" t="s">
        <v>24</v>
      </c>
      <c r="I19" s="2" t="s">
        <v>21</v>
      </c>
      <c r="J19" s="15" t="s">
        <v>21</v>
      </c>
      <c r="K19" s="6" t="s">
        <v>21</v>
      </c>
      <c r="L19" s="11" t="s">
        <v>109</v>
      </c>
      <c r="M19" s="16">
        <v>26000</v>
      </c>
      <c r="N19" s="16"/>
      <c r="O19" s="16">
        <f t="shared" si="2"/>
        <v>5720</v>
      </c>
      <c r="P19" s="16">
        <f t="shared" si="1"/>
        <v>31720</v>
      </c>
      <c r="Q19" s="1"/>
      <c r="R19" s="7">
        <v>26000</v>
      </c>
      <c r="S19" s="46">
        <v>44228</v>
      </c>
      <c r="T19" s="64"/>
    </row>
    <row r="20" spans="1:20" ht="65.099999999999994" customHeight="1" x14ac:dyDescent="0.25">
      <c r="A20" s="2" t="s">
        <v>110</v>
      </c>
      <c r="B20" s="2" t="s">
        <v>111</v>
      </c>
      <c r="C20" s="10">
        <v>43903</v>
      </c>
      <c r="D20" s="6" t="s">
        <v>112</v>
      </c>
      <c r="E20" s="3" t="s">
        <v>113</v>
      </c>
      <c r="F20" s="18" t="s">
        <v>22</v>
      </c>
      <c r="G20" s="5" t="s">
        <v>114</v>
      </c>
      <c r="H20" s="18" t="s">
        <v>24</v>
      </c>
      <c r="I20" s="2" t="s">
        <v>21</v>
      </c>
      <c r="J20" s="15"/>
      <c r="K20" s="6" t="s">
        <v>21</v>
      </c>
      <c r="L20" s="11" t="s">
        <v>115</v>
      </c>
      <c r="M20" s="16">
        <v>802.49</v>
      </c>
      <c r="N20" s="16"/>
      <c r="O20" s="16">
        <f t="shared" si="2"/>
        <v>176.5478</v>
      </c>
      <c r="P20" s="16">
        <f t="shared" si="1"/>
        <v>979.03780000000006</v>
      </c>
      <c r="Q20" s="1"/>
      <c r="R20" s="41">
        <v>802.49</v>
      </c>
      <c r="S20" s="43">
        <v>44316</v>
      </c>
      <c r="T20" s="64"/>
    </row>
    <row r="21" spans="1:20" ht="65.099999999999994" customHeight="1" x14ac:dyDescent="0.25">
      <c r="A21" s="2" t="s">
        <v>116</v>
      </c>
      <c r="B21" s="2" t="s">
        <v>117</v>
      </c>
      <c r="C21" s="10">
        <v>43913</v>
      </c>
      <c r="D21" s="6" t="s">
        <v>118</v>
      </c>
      <c r="E21" s="3"/>
      <c r="F21" s="18" t="s">
        <v>22</v>
      </c>
      <c r="G21" s="5" t="s">
        <v>119</v>
      </c>
      <c r="H21" s="18" t="s">
        <v>24</v>
      </c>
      <c r="I21" s="2">
        <v>3</v>
      </c>
      <c r="J21" s="15" t="s">
        <v>120</v>
      </c>
      <c r="K21" s="6" t="s">
        <v>21</v>
      </c>
      <c r="L21" s="11" t="s">
        <v>121</v>
      </c>
      <c r="M21" s="16">
        <v>580</v>
      </c>
      <c r="N21" s="16"/>
      <c r="O21" s="16">
        <f t="shared" si="2"/>
        <v>127.6</v>
      </c>
      <c r="P21" s="16">
        <f t="shared" si="1"/>
        <v>707.6</v>
      </c>
      <c r="Q21" s="1"/>
      <c r="R21" s="7">
        <v>580</v>
      </c>
      <c r="S21" s="17">
        <v>43951</v>
      </c>
      <c r="T21" s="64"/>
    </row>
    <row r="22" spans="1:20" ht="65.099999999999994" customHeight="1" x14ac:dyDescent="0.25">
      <c r="A22" s="2" t="s">
        <v>122</v>
      </c>
      <c r="B22" s="2" t="s">
        <v>123</v>
      </c>
      <c r="C22" s="10">
        <v>43921</v>
      </c>
      <c r="D22" s="6" t="s">
        <v>124</v>
      </c>
      <c r="E22" s="3"/>
      <c r="F22" s="18" t="s">
        <v>22</v>
      </c>
      <c r="G22" s="5" t="s">
        <v>125</v>
      </c>
      <c r="H22" s="18" t="s">
        <v>24</v>
      </c>
      <c r="I22" s="2" t="s">
        <v>21</v>
      </c>
      <c r="J22" s="15" t="s">
        <v>21</v>
      </c>
      <c r="K22" s="6" t="s">
        <v>21</v>
      </c>
      <c r="L22" s="11" t="s">
        <v>126</v>
      </c>
      <c r="M22" s="16">
        <v>800</v>
      </c>
      <c r="N22" s="16">
        <f>M22*2%</f>
        <v>16</v>
      </c>
      <c r="O22" s="16">
        <f>(M22+N22)*22%</f>
        <v>179.52</v>
      </c>
      <c r="P22" s="16">
        <f>M22+N22+O22</f>
        <v>995.52</v>
      </c>
      <c r="Q22" s="1"/>
      <c r="R22" s="7">
        <v>367.2</v>
      </c>
      <c r="S22" s="17">
        <v>44043</v>
      </c>
      <c r="T22" s="64"/>
    </row>
    <row r="23" spans="1:20" ht="65.099999999999994" customHeight="1" x14ac:dyDescent="0.25">
      <c r="A23" s="2" t="s">
        <v>127</v>
      </c>
      <c r="B23" s="2" t="s">
        <v>128</v>
      </c>
      <c r="C23" s="10">
        <v>43921</v>
      </c>
      <c r="D23" s="6" t="s">
        <v>129</v>
      </c>
      <c r="E23" s="3"/>
      <c r="F23" s="18" t="s">
        <v>51</v>
      </c>
      <c r="G23" s="5" t="s">
        <v>130</v>
      </c>
      <c r="H23" s="18" t="s">
        <v>24</v>
      </c>
      <c r="I23" s="2" t="s">
        <v>21</v>
      </c>
      <c r="J23" s="15" t="s">
        <v>21</v>
      </c>
      <c r="K23" s="6" t="s">
        <v>21</v>
      </c>
      <c r="L23" s="11" t="s">
        <v>131</v>
      </c>
      <c r="M23" s="16">
        <v>900</v>
      </c>
      <c r="N23" s="16"/>
      <c r="O23" s="16">
        <f>(M23+N23)*22%</f>
        <v>198</v>
      </c>
      <c r="P23" s="16">
        <f t="shared" si="1"/>
        <v>1098</v>
      </c>
      <c r="Q23" s="1"/>
      <c r="R23" s="7">
        <v>900</v>
      </c>
      <c r="S23" s="17">
        <v>43951</v>
      </c>
      <c r="T23" s="64"/>
    </row>
    <row r="24" spans="1:20" ht="65.099999999999994" customHeight="1" x14ac:dyDescent="0.25">
      <c r="A24" s="2" t="s">
        <v>21</v>
      </c>
      <c r="B24" s="2" t="s">
        <v>132</v>
      </c>
      <c r="C24" s="10">
        <v>43924</v>
      </c>
      <c r="D24" s="2" t="s">
        <v>133</v>
      </c>
      <c r="E24" s="12"/>
      <c r="F24" s="13" t="s">
        <v>30</v>
      </c>
      <c r="G24" s="14" t="s">
        <v>134</v>
      </c>
      <c r="H24" s="13" t="s">
        <v>24</v>
      </c>
      <c r="I24" s="2" t="s">
        <v>21</v>
      </c>
      <c r="J24" s="15" t="s">
        <v>21</v>
      </c>
      <c r="K24" s="6" t="s">
        <v>21</v>
      </c>
      <c r="L24" s="11" t="s">
        <v>135</v>
      </c>
      <c r="M24" s="16">
        <f>7500*3</f>
        <v>22500</v>
      </c>
      <c r="N24" s="16">
        <f>M24*4%</f>
        <v>900</v>
      </c>
      <c r="O24" s="16">
        <f>(M24+N24)*22%</f>
        <v>5148</v>
      </c>
      <c r="P24" s="16">
        <f t="shared" si="1"/>
        <v>28548</v>
      </c>
      <c r="Q24" s="1"/>
      <c r="R24" s="7">
        <f>7800+3900+3900</f>
        <v>15600</v>
      </c>
      <c r="S24" s="17">
        <v>44620</v>
      </c>
      <c r="T24" s="64"/>
    </row>
    <row r="25" spans="1:20" ht="65.099999999999994" customHeight="1" x14ac:dyDescent="0.25">
      <c r="A25" s="2" t="s">
        <v>137</v>
      </c>
      <c r="B25" s="2" t="s">
        <v>138</v>
      </c>
      <c r="C25" s="10">
        <v>43930</v>
      </c>
      <c r="D25" s="2" t="s">
        <v>139</v>
      </c>
      <c r="E25" s="12"/>
      <c r="F25" s="13" t="s">
        <v>30</v>
      </c>
      <c r="G25" s="14" t="s">
        <v>140</v>
      </c>
      <c r="H25" s="13" t="s">
        <v>24</v>
      </c>
      <c r="I25" s="2" t="s">
        <v>21</v>
      </c>
      <c r="J25" s="15"/>
      <c r="K25" s="6"/>
      <c r="L25" s="11" t="s">
        <v>141</v>
      </c>
      <c r="M25" s="16">
        <v>30000</v>
      </c>
      <c r="N25" s="16"/>
      <c r="O25" s="16">
        <f>M25*22%</f>
        <v>6600</v>
      </c>
      <c r="P25" s="16">
        <f t="shared" si="1"/>
        <v>36600</v>
      </c>
      <c r="Q25" s="1"/>
      <c r="R25" s="7">
        <v>30000</v>
      </c>
      <c r="S25" s="17">
        <v>44593</v>
      </c>
      <c r="T25" s="64"/>
    </row>
    <row r="26" spans="1:20" ht="65.099999999999994" customHeight="1" x14ac:dyDescent="0.25">
      <c r="A26" s="2" t="s">
        <v>142</v>
      </c>
      <c r="B26" s="30" t="s">
        <v>143</v>
      </c>
      <c r="C26" s="10">
        <v>43944</v>
      </c>
      <c r="D26" s="2" t="s">
        <v>144</v>
      </c>
      <c r="E26" s="12"/>
      <c r="F26" s="13" t="s">
        <v>51</v>
      </c>
      <c r="G26" s="14" t="s">
        <v>145</v>
      </c>
      <c r="H26" s="13" t="s">
        <v>24</v>
      </c>
      <c r="I26" s="2">
        <v>3</v>
      </c>
      <c r="J26" s="15" t="s">
        <v>146</v>
      </c>
      <c r="K26" s="6">
        <v>3</v>
      </c>
      <c r="L26" s="11" t="s">
        <v>147</v>
      </c>
      <c r="M26" s="16">
        <v>1495.5</v>
      </c>
      <c r="N26" s="16"/>
      <c r="O26" s="16">
        <f>M26*22%</f>
        <v>329.01</v>
      </c>
      <c r="P26" s="16">
        <f t="shared" si="1"/>
        <v>1824.51</v>
      </c>
      <c r="Q26" s="1"/>
      <c r="R26" s="7">
        <v>25.5</v>
      </c>
      <c r="S26" s="17">
        <v>43980</v>
      </c>
      <c r="T26" s="64"/>
    </row>
    <row r="27" spans="1:20" ht="65.099999999999994" customHeight="1" x14ac:dyDescent="0.25">
      <c r="A27" s="2" t="s">
        <v>148</v>
      </c>
      <c r="B27" s="30" t="s">
        <v>149</v>
      </c>
      <c r="C27" s="10">
        <v>43957</v>
      </c>
      <c r="D27" s="33" t="s">
        <v>150</v>
      </c>
      <c r="E27" s="12"/>
      <c r="F27" s="13" t="s">
        <v>30</v>
      </c>
      <c r="G27" s="14" t="s">
        <v>151</v>
      </c>
      <c r="H27" s="13" t="s">
        <v>24</v>
      </c>
      <c r="I27" s="2" t="s">
        <v>21</v>
      </c>
      <c r="J27" s="15"/>
      <c r="K27" s="6"/>
      <c r="L27" s="11" t="s">
        <v>152</v>
      </c>
      <c r="M27" s="16">
        <f>(5593.31+100)</f>
        <v>5693.31</v>
      </c>
      <c r="N27" s="16"/>
      <c r="O27" s="16">
        <f>(5593.31*22%)</f>
        <v>1230.5282000000002</v>
      </c>
      <c r="P27" s="16">
        <f>M27+N27+O27</f>
        <v>6923.8382000000001</v>
      </c>
      <c r="Q27" s="1"/>
      <c r="R27" s="7">
        <v>5567</v>
      </c>
      <c r="S27" s="17">
        <v>44012</v>
      </c>
      <c r="T27" s="64"/>
    </row>
    <row r="28" spans="1:20" ht="65.099999999999994" customHeight="1" x14ac:dyDescent="0.25">
      <c r="A28" s="2" t="s">
        <v>153</v>
      </c>
      <c r="B28" s="30" t="s">
        <v>154</v>
      </c>
      <c r="C28" s="10">
        <v>43957</v>
      </c>
      <c r="D28" s="2" t="s">
        <v>155</v>
      </c>
      <c r="E28" s="12"/>
      <c r="F28" s="13" t="s">
        <v>62</v>
      </c>
      <c r="G28" s="14" t="s">
        <v>327</v>
      </c>
      <c r="H28" s="13" t="s">
        <v>24</v>
      </c>
      <c r="I28" s="2">
        <v>1</v>
      </c>
      <c r="J28" s="15"/>
      <c r="K28" s="6"/>
      <c r="L28" s="11" t="s">
        <v>156</v>
      </c>
      <c r="M28" s="16">
        <v>4000</v>
      </c>
      <c r="N28" s="16">
        <f>M28*4%</f>
        <v>160</v>
      </c>
      <c r="O28" s="16">
        <f>(M28+N28)*22%</f>
        <v>915.2</v>
      </c>
      <c r="P28" s="16">
        <f>M28+N28+O28</f>
        <v>5075.2</v>
      </c>
      <c r="Q28" s="1"/>
      <c r="R28" s="7">
        <v>4160</v>
      </c>
      <c r="S28" s="17">
        <v>44228</v>
      </c>
      <c r="T28" s="64"/>
    </row>
    <row r="29" spans="1:20" ht="65.099999999999994" customHeight="1" x14ac:dyDescent="0.25">
      <c r="A29" s="2" t="s">
        <v>157</v>
      </c>
      <c r="B29" s="30" t="s">
        <v>158</v>
      </c>
      <c r="C29" s="10">
        <v>43979</v>
      </c>
      <c r="D29" s="2" t="s">
        <v>159</v>
      </c>
      <c r="E29" s="12"/>
      <c r="F29" s="13" t="s">
        <v>51</v>
      </c>
      <c r="G29" s="47" t="s">
        <v>328</v>
      </c>
      <c r="H29" s="13" t="s">
        <v>24</v>
      </c>
      <c r="I29" s="2"/>
      <c r="J29" s="15"/>
      <c r="K29" s="6"/>
      <c r="L29" s="11" t="s">
        <v>160</v>
      </c>
      <c r="M29" s="16">
        <v>1320</v>
      </c>
      <c r="N29" s="16"/>
      <c r="O29" s="16">
        <f>M29*22%</f>
        <v>290.39999999999998</v>
      </c>
      <c r="P29" s="16">
        <f t="shared" si="1"/>
        <v>1610.4</v>
      </c>
      <c r="Q29" s="1"/>
      <c r="R29" s="7">
        <v>1320</v>
      </c>
      <c r="S29" s="17">
        <v>44228</v>
      </c>
      <c r="T29" s="64"/>
    </row>
    <row r="30" spans="1:20" ht="65.099999999999994" customHeight="1" x14ac:dyDescent="0.25">
      <c r="A30" s="2" t="s">
        <v>161</v>
      </c>
      <c r="B30" s="30" t="s">
        <v>162</v>
      </c>
      <c r="C30" s="10">
        <v>43987</v>
      </c>
      <c r="D30" s="2" t="s">
        <v>163</v>
      </c>
      <c r="E30" s="12"/>
      <c r="F30" s="13" t="s">
        <v>51</v>
      </c>
      <c r="G30" s="47" t="s">
        <v>164</v>
      </c>
      <c r="H30" s="13" t="s">
        <v>24</v>
      </c>
      <c r="I30" s="2">
        <v>3</v>
      </c>
      <c r="J30" s="15" t="s">
        <v>165</v>
      </c>
      <c r="K30" s="6">
        <v>3</v>
      </c>
      <c r="L30" s="11" t="s">
        <v>166</v>
      </c>
      <c r="M30" s="16">
        <v>2000</v>
      </c>
      <c r="N30" s="16"/>
      <c r="O30" s="16">
        <f>M30*22%</f>
        <v>440</v>
      </c>
      <c r="P30" s="16">
        <f t="shared" si="1"/>
        <v>2440</v>
      </c>
      <c r="Q30" s="1"/>
      <c r="R30" s="7">
        <v>2000</v>
      </c>
      <c r="S30" s="17">
        <v>44074</v>
      </c>
      <c r="T30" s="64"/>
    </row>
    <row r="31" spans="1:20" ht="65.099999999999994" customHeight="1" x14ac:dyDescent="0.25">
      <c r="A31" s="2" t="s">
        <v>167</v>
      </c>
      <c r="B31" s="30" t="s">
        <v>168</v>
      </c>
      <c r="C31" s="10">
        <v>43997</v>
      </c>
      <c r="D31" s="2" t="s">
        <v>169</v>
      </c>
      <c r="E31" s="12"/>
      <c r="F31" s="13" t="s">
        <v>51</v>
      </c>
      <c r="G31" s="14" t="s">
        <v>170</v>
      </c>
      <c r="H31" s="13" t="s">
        <v>24</v>
      </c>
      <c r="I31" s="2" t="s">
        <v>21</v>
      </c>
      <c r="J31" s="15"/>
      <c r="K31" s="6" t="s">
        <v>21</v>
      </c>
      <c r="L31" s="11" t="s">
        <v>171</v>
      </c>
      <c r="M31" s="16">
        <v>670</v>
      </c>
      <c r="N31" s="16"/>
      <c r="O31" s="16">
        <f>M31*22%</f>
        <v>147.4</v>
      </c>
      <c r="P31" s="16">
        <f t="shared" si="1"/>
        <v>817.4</v>
      </c>
      <c r="Q31" s="1"/>
      <c r="R31" s="7">
        <v>670</v>
      </c>
      <c r="S31" s="17">
        <v>44228</v>
      </c>
      <c r="T31" s="64"/>
    </row>
    <row r="32" spans="1:20" ht="65.099999999999994" customHeight="1" x14ac:dyDescent="0.25">
      <c r="A32" s="2" t="s">
        <v>21</v>
      </c>
      <c r="B32" s="30" t="s">
        <v>172</v>
      </c>
      <c r="C32" s="10">
        <v>44004</v>
      </c>
      <c r="D32" s="2" t="s">
        <v>173</v>
      </c>
      <c r="E32" s="12"/>
      <c r="F32" s="13" t="s">
        <v>30</v>
      </c>
      <c r="G32" s="14" t="s">
        <v>174</v>
      </c>
      <c r="H32" s="13" t="s">
        <v>24</v>
      </c>
      <c r="I32" s="2" t="s">
        <v>21</v>
      </c>
      <c r="J32" s="60"/>
      <c r="K32" s="6"/>
      <c r="L32" s="11" t="s">
        <v>340</v>
      </c>
      <c r="M32" s="16">
        <v>1497.5</v>
      </c>
      <c r="N32" s="16">
        <f>M32*4%</f>
        <v>59.9</v>
      </c>
      <c r="O32" s="16">
        <f>(M32+N32)*22%</f>
        <v>342.62800000000004</v>
      </c>
      <c r="P32" s="16">
        <f t="shared" si="1"/>
        <v>1900.0280000000002</v>
      </c>
      <c r="Q32" s="1"/>
      <c r="R32" s="7">
        <v>1557.4</v>
      </c>
      <c r="S32" s="17">
        <v>44228</v>
      </c>
      <c r="T32" s="64"/>
    </row>
    <row r="33" spans="1:20" ht="65.099999999999994" customHeight="1" x14ac:dyDescent="0.25">
      <c r="A33" s="2" t="s">
        <v>175</v>
      </c>
      <c r="B33" s="30" t="s">
        <v>176</v>
      </c>
      <c r="C33" s="10">
        <v>44013</v>
      </c>
      <c r="D33" s="2" t="s">
        <v>177</v>
      </c>
      <c r="E33" s="12"/>
      <c r="F33" s="13" t="s">
        <v>51</v>
      </c>
      <c r="G33" s="14" t="s">
        <v>178</v>
      </c>
      <c r="H33" s="13" t="s">
        <v>24</v>
      </c>
      <c r="I33" s="2">
        <v>3</v>
      </c>
      <c r="J33" s="61" t="s">
        <v>179</v>
      </c>
      <c r="K33" s="6">
        <v>3</v>
      </c>
      <c r="L33" s="11" t="s">
        <v>166</v>
      </c>
      <c r="M33" s="16">
        <v>596</v>
      </c>
      <c r="N33" s="16"/>
      <c r="O33" s="16">
        <f>M33*22%</f>
        <v>131.12</v>
      </c>
      <c r="P33" s="16">
        <f t="shared" si="1"/>
        <v>727.12</v>
      </c>
      <c r="Q33" s="1"/>
      <c r="R33" s="7">
        <v>596</v>
      </c>
      <c r="S33" s="17">
        <v>44033</v>
      </c>
      <c r="T33" s="64"/>
    </row>
    <row r="34" spans="1:20" ht="65.099999999999994" customHeight="1" x14ac:dyDescent="0.25">
      <c r="A34" s="2"/>
      <c r="B34" s="30" t="s">
        <v>180</v>
      </c>
      <c r="C34" s="10">
        <v>44018</v>
      </c>
      <c r="D34" s="2" t="s">
        <v>181</v>
      </c>
      <c r="E34" s="12"/>
      <c r="F34" s="13" t="s">
        <v>51</v>
      </c>
      <c r="G34" s="14" t="s">
        <v>182</v>
      </c>
      <c r="H34" s="13" t="s">
        <v>24</v>
      </c>
      <c r="I34" s="2" t="s">
        <v>21</v>
      </c>
      <c r="J34" s="15"/>
      <c r="K34" s="6"/>
      <c r="L34" s="11" t="s">
        <v>183</v>
      </c>
      <c r="M34" s="16">
        <f>12000+5000</f>
        <v>17000</v>
      </c>
      <c r="N34" s="16">
        <f>12000*2%</f>
        <v>240</v>
      </c>
      <c r="O34" s="16"/>
      <c r="P34" s="16">
        <f t="shared" si="1"/>
        <v>17240</v>
      </c>
      <c r="Q34" s="1"/>
      <c r="R34" s="7">
        <v>13190</v>
      </c>
      <c r="S34" s="17">
        <v>44228</v>
      </c>
      <c r="T34" s="64"/>
    </row>
    <row r="35" spans="1:20" s="39" customFormat="1" ht="65.099999999999994" customHeight="1" x14ac:dyDescent="0.25">
      <c r="A35" s="30" t="s">
        <v>184</v>
      </c>
      <c r="B35" s="30"/>
      <c r="C35" s="34"/>
      <c r="D35" s="30"/>
      <c r="E35" s="12"/>
      <c r="F35" s="35" t="s">
        <v>30</v>
      </c>
      <c r="G35" s="36" t="s">
        <v>329</v>
      </c>
      <c r="H35" s="35" t="s">
        <v>24</v>
      </c>
      <c r="I35" s="30" t="s">
        <v>21</v>
      </c>
      <c r="J35" s="62"/>
      <c r="K35" s="37"/>
      <c r="L35" s="35"/>
      <c r="M35" s="38"/>
      <c r="N35" s="38"/>
      <c r="O35" s="38"/>
      <c r="P35" s="38">
        <f t="shared" si="1"/>
        <v>0</v>
      </c>
      <c r="Q35" s="3"/>
      <c r="R35" s="44"/>
      <c r="S35" s="45"/>
      <c r="T35" s="64"/>
    </row>
    <row r="36" spans="1:20" ht="65.099999999999994" customHeight="1" x14ac:dyDescent="0.25">
      <c r="A36" s="2" t="s">
        <v>185</v>
      </c>
      <c r="B36" s="30" t="s">
        <v>186</v>
      </c>
      <c r="C36" s="10">
        <v>44027</v>
      </c>
      <c r="D36" s="2" t="s">
        <v>187</v>
      </c>
      <c r="E36" s="12"/>
      <c r="F36" s="13" t="s">
        <v>51</v>
      </c>
      <c r="G36" s="14" t="s">
        <v>188</v>
      </c>
      <c r="H36" s="13" t="s">
        <v>24</v>
      </c>
      <c r="I36" s="2">
        <v>5</v>
      </c>
      <c r="J36" s="15" t="s">
        <v>189</v>
      </c>
      <c r="K36" s="6">
        <v>3</v>
      </c>
      <c r="L36" s="11" t="s">
        <v>190</v>
      </c>
      <c r="M36" s="16">
        <v>550</v>
      </c>
      <c r="N36" s="16"/>
      <c r="O36" s="16">
        <f>M36*22%</f>
        <v>121</v>
      </c>
      <c r="P36" s="16">
        <f t="shared" si="1"/>
        <v>671</v>
      </c>
      <c r="Q36" s="1"/>
      <c r="R36" s="7">
        <v>550</v>
      </c>
      <c r="S36" s="17">
        <v>44074</v>
      </c>
      <c r="T36" s="64"/>
    </row>
    <row r="37" spans="1:20" ht="65.099999999999994" customHeight="1" x14ac:dyDescent="0.25">
      <c r="A37" s="2"/>
      <c r="B37" s="2" t="s">
        <v>191</v>
      </c>
      <c r="C37" s="10">
        <v>44034</v>
      </c>
      <c r="D37" s="2"/>
      <c r="E37" s="12"/>
      <c r="F37" s="13" t="s">
        <v>30</v>
      </c>
      <c r="G37" s="14" t="s">
        <v>136</v>
      </c>
      <c r="H37" s="13" t="s">
        <v>24</v>
      </c>
      <c r="I37" s="2" t="s">
        <v>21</v>
      </c>
      <c r="J37" s="15"/>
      <c r="K37" s="6"/>
      <c r="L37" s="11"/>
      <c r="M37" s="16"/>
      <c r="N37" s="16"/>
      <c r="O37" s="16"/>
      <c r="P37" s="16">
        <f t="shared" si="1"/>
        <v>0</v>
      </c>
      <c r="Q37" s="1"/>
      <c r="R37" s="7"/>
      <c r="S37" s="10" t="s">
        <v>21</v>
      </c>
      <c r="T37" s="64"/>
    </row>
    <row r="38" spans="1:20" ht="65.099999999999994" customHeight="1" x14ac:dyDescent="0.25">
      <c r="A38" s="2"/>
      <c r="B38" s="2" t="s">
        <v>192</v>
      </c>
      <c r="C38" s="10">
        <v>44039</v>
      </c>
      <c r="D38" s="2" t="s">
        <v>193</v>
      </c>
      <c r="E38" s="12"/>
      <c r="F38" s="13" t="s">
        <v>30</v>
      </c>
      <c r="G38" s="14" t="s">
        <v>330</v>
      </c>
      <c r="H38" s="13" t="s">
        <v>24</v>
      </c>
      <c r="I38" s="2" t="s">
        <v>21</v>
      </c>
      <c r="J38" s="15"/>
      <c r="K38" s="6"/>
      <c r="L38" s="11"/>
      <c r="M38" s="16"/>
      <c r="N38" s="16"/>
      <c r="O38" s="16"/>
      <c r="P38" s="16">
        <f t="shared" si="1"/>
        <v>0</v>
      </c>
      <c r="Q38" s="3"/>
      <c r="R38" s="44">
        <f>3900+3900+3900+3900</f>
        <v>15600</v>
      </c>
      <c r="S38" s="45">
        <v>44742</v>
      </c>
      <c r="T38" s="64"/>
    </row>
    <row r="39" spans="1:20" ht="65.099999999999994" customHeight="1" x14ac:dyDescent="0.25">
      <c r="A39" s="2"/>
      <c r="B39" s="2" t="s">
        <v>194</v>
      </c>
      <c r="C39" s="10">
        <v>44039</v>
      </c>
      <c r="D39" s="2" t="s">
        <v>195</v>
      </c>
      <c r="E39" s="12"/>
      <c r="F39" s="13" t="s">
        <v>30</v>
      </c>
      <c r="G39" s="14" t="s">
        <v>196</v>
      </c>
      <c r="H39" s="13" t="s">
        <v>24</v>
      </c>
      <c r="I39" s="2" t="s">
        <v>21</v>
      </c>
      <c r="J39" s="15"/>
      <c r="K39" s="6"/>
      <c r="L39" s="11" t="s">
        <v>99</v>
      </c>
      <c r="M39" s="16">
        <v>11400</v>
      </c>
      <c r="N39" s="16"/>
      <c r="O39" s="16">
        <f>M39*22%</f>
        <v>2508</v>
      </c>
      <c r="P39" s="16">
        <f t="shared" si="1"/>
        <v>13908</v>
      </c>
      <c r="Q39" s="3"/>
      <c r="R39" s="44">
        <f>3200+3200</f>
        <v>6400</v>
      </c>
      <c r="S39" s="45">
        <v>44530</v>
      </c>
      <c r="T39" s="64"/>
    </row>
    <row r="40" spans="1:20" ht="65.099999999999994" customHeight="1" x14ac:dyDescent="0.25">
      <c r="A40" s="2"/>
      <c r="B40" s="2" t="s">
        <v>197</v>
      </c>
      <c r="C40" s="10">
        <v>44046</v>
      </c>
      <c r="D40" s="2" t="s">
        <v>331</v>
      </c>
      <c r="E40" s="12"/>
      <c r="F40" s="13" t="s">
        <v>22</v>
      </c>
      <c r="G40" s="14" t="s">
        <v>332</v>
      </c>
      <c r="H40" s="13" t="s">
        <v>24</v>
      </c>
      <c r="I40" s="2"/>
      <c r="J40" s="15"/>
      <c r="K40" s="6"/>
      <c r="L40" s="11" t="s">
        <v>333</v>
      </c>
      <c r="M40" s="16">
        <v>551.76</v>
      </c>
      <c r="N40" s="16"/>
      <c r="O40" s="16">
        <f>M40*22%</f>
        <v>121.38719999999999</v>
      </c>
      <c r="P40" s="16">
        <f t="shared" si="1"/>
        <v>673.1472</v>
      </c>
      <c r="Q40" s="1"/>
      <c r="R40" s="7">
        <v>551.76</v>
      </c>
      <c r="S40" s="17">
        <v>44105</v>
      </c>
      <c r="T40" s="64"/>
    </row>
    <row r="41" spans="1:20" ht="115.5" customHeight="1" x14ac:dyDescent="0.25">
      <c r="A41" s="2"/>
      <c r="B41" s="2" t="s">
        <v>198</v>
      </c>
      <c r="C41" s="10">
        <v>44068</v>
      </c>
      <c r="D41" s="2" t="s">
        <v>335</v>
      </c>
      <c r="E41" s="12"/>
      <c r="F41" s="13" t="s">
        <v>30</v>
      </c>
      <c r="G41" s="14" t="s">
        <v>334</v>
      </c>
      <c r="H41" s="13" t="s">
        <v>24</v>
      </c>
      <c r="I41" s="2">
        <v>3</v>
      </c>
      <c r="J41" s="31" t="s">
        <v>336</v>
      </c>
      <c r="K41" s="6">
        <v>2</v>
      </c>
      <c r="L41" s="11" t="s">
        <v>301</v>
      </c>
      <c r="M41" s="16">
        <v>6500</v>
      </c>
      <c r="N41" s="16">
        <f>M41*2%</f>
        <v>130</v>
      </c>
      <c r="O41" s="16">
        <f>(M41+N41)*22%</f>
        <v>1458.6</v>
      </c>
      <c r="P41" s="16">
        <f t="shared" si="1"/>
        <v>8088.6</v>
      </c>
      <c r="Q41" s="1"/>
      <c r="R41" s="7">
        <v>6630</v>
      </c>
      <c r="S41" s="17">
        <v>44196</v>
      </c>
      <c r="T41" s="64"/>
    </row>
    <row r="42" spans="1:20" ht="65.099999999999994" customHeight="1" x14ac:dyDescent="0.25">
      <c r="A42" s="2"/>
      <c r="B42" s="2" t="s">
        <v>199</v>
      </c>
      <c r="C42" s="10">
        <v>44069</v>
      </c>
      <c r="D42" s="2" t="s">
        <v>200</v>
      </c>
      <c r="E42" s="12"/>
      <c r="F42" s="13" t="s">
        <v>51</v>
      </c>
      <c r="G42" s="14" t="s">
        <v>201</v>
      </c>
      <c r="H42" s="13" t="s">
        <v>24</v>
      </c>
      <c r="I42" s="2">
        <v>3</v>
      </c>
      <c r="J42" s="31" t="s">
        <v>202</v>
      </c>
      <c r="K42" s="6">
        <v>2</v>
      </c>
      <c r="L42" s="11" t="s">
        <v>203</v>
      </c>
      <c r="M42" s="16">
        <v>35211.599999999999</v>
      </c>
      <c r="N42" s="16"/>
      <c r="O42" s="16">
        <f t="shared" ref="O42:O51" si="3">M42*22%</f>
        <v>7746.5519999999997</v>
      </c>
      <c r="P42" s="16">
        <f t="shared" si="1"/>
        <v>42958.152000000002</v>
      </c>
      <c r="Q42" s="1"/>
      <c r="R42" s="7">
        <v>35081</v>
      </c>
      <c r="S42" s="17">
        <v>44347</v>
      </c>
      <c r="T42" s="64"/>
    </row>
    <row r="43" spans="1:20" ht="65.099999999999994" customHeight="1" x14ac:dyDescent="0.25">
      <c r="A43" s="2"/>
      <c r="B43" s="2" t="s">
        <v>204</v>
      </c>
      <c r="C43" s="10">
        <v>44074</v>
      </c>
      <c r="D43" s="2" t="s">
        <v>205</v>
      </c>
      <c r="E43" s="12"/>
      <c r="F43" s="13" t="s">
        <v>51</v>
      </c>
      <c r="G43" s="14" t="s">
        <v>206</v>
      </c>
      <c r="H43" s="13" t="s">
        <v>24</v>
      </c>
      <c r="I43" s="2" t="s">
        <v>21</v>
      </c>
      <c r="J43" s="15"/>
      <c r="K43" s="6"/>
      <c r="L43" s="11" t="s">
        <v>207</v>
      </c>
      <c r="M43" s="16">
        <v>5040</v>
      </c>
      <c r="N43" s="16"/>
      <c r="O43" s="16">
        <f t="shared" si="3"/>
        <v>1108.8</v>
      </c>
      <c r="P43" s="16">
        <f t="shared" si="1"/>
        <v>6148.8</v>
      </c>
      <c r="Q43" s="1"/>
      <c r="R43" s="7">
        <v>5040</v>
      </c>
      <c r="S43" s="17">
        <v>44228</v>
      </c>
      <c r="T43" s="64"/>
    </row>
    <row r="44" spans="1:20" ht="65.099999999999994" customHeight="1" x14ac:dyDescent="0.25">
      <c r="A44" s="2"/>
      <c r="B44" s="30" t="s">
        <v>208</v>
      </c>
      <c r="C44" s="10">
        <v>44091</v>
      </c>
      <c r="D44" s="2" t="s">
        <v>209</v>
      </c>
      <c r="E44" s="12"/>
      <c r="F44" s="13" t="s">
        <v>51</v>
      </c>
      <c r="G44" s="14" t="s">
        <v>210</v>
      </c>
      <c r="H44" s="13" t="s">
        <v>24</v>
      </c>
      <c r="I44" s="2"/>
      <c r="J44" s="15"/>
      <c r="K44" s="6"/>
      <c r="L44" s="11" t="s">
        <v>211</v>
      </c>
      <c r="M44" s="16">
        <v>1319.56</v>
      </c>
      <c r="N44" s="16"/>
      <c r="O44" s="16">
        <f t="shared" si="3"/>
        <v>290.3032</v>
      </c>
      <c r="P44" s="16">
        <f t="shared" si="1"/>
        <v>1609.8632</v>
      </c>
      <c r="Q44" s="1" t="s">
        <v>212</v>
      </c>
      <c r="R44" s="7">
        <v>1323.16</v>
      </c>
      <c r="S44" s="17">
        <v>44105</v>
      </c>
      <c r="T44" s="64"/>
    </row>
    <row r="45" spans="1:20" ht="65.099999999999994" customHeight="1" x14ac:dyDescent="0.25">
      <c r="A45" s="2"/>
      <c r="B45" s="30" t="s">
        <v>213</v>
      </c>
      <c r="C45" s="10">
        <v>44105</v>
      </c>
      <c r="D45" s="2" t="s">
        <v>214</v>
      </c>
      <c r="E45" s="12"/>
      <c r="F45" s="13" t="s">
        <v>215</v>
      </c>
      <c r="G45" s="14" t="s">
        <v>216</v>
      </c>
      <c r="H45" s="13" t="s">
        <v>24</v>
      </c>
      <c r="I45" s="2"/>
      <c r="J45" s="15"/>
      <c r="K45" s="6"/>
      <c r="L45" s="11" t="s">
        <v>217</v>
      </c>
      <c r="M45" s="16">
        <v>1375</v>
      </c>
      <c r="N45" s="16"/>
      <c r="O45" s="16">
        <f t="shared" si="3"/>
        <v>302.5</v>
      </c>
      <c r="P45" s="16">
        <f t="shared" si="1"/>
        <v>1677.5</v>
      </c>
      <c r="Q45" s="1" t="s">
        <v>218</v>
      </c>
      <c r="R45" s="7">
        <v>1375</v>
      </c>
      <c r="S45" s="17">
        <v>44316</v>
      </c>
      <c r="T45" s="64"/>
    </row>
    <row r="46" spans="1:20" ht="65.099999999999994" customHeight="1" x14ac:dyDescent="0.25">
      <c r="A46" s="2"/>
      <c r="B46" s="30" t="s">
        <v>219</v>
      </c>
      <c r="C46" s="10">
        <v>44109</v>
      </c>
      <c r="D46" s="2" t="s">
        <v>205</v>
      </c>
      <c r="E46" s="12"/>
      <c r="F46" s="13" t="s">
        <v>30</v>
      </c>
      <c r="G46" s="14" t="s">
        <v>220</v>
      </c>
      <c r="H46" s="13" t="s">
        <v>24</v>
      </c>
      <c r="I46" s="2"/>
      <c r="J46" s="15"/>
      <c r="K46" s="6"/>
      <c r="L46" s="11" t="s">
        <v>207</v>
      </c>
      <c r="M46" s="16">
        <v>140</v>
      </c>
      <c r="N46" s="16"/>
      <c r="O46" s="16">
        <f t="shared" si="3"/>
        <v>30.8</v>
      </c>
      <c r="P46" s="16">
        <f t="shared" si="1"/>
        <v>170.8</v>
      </c>
      <c r="Q46" s="1" t="s">
        <v>221</v>
      </c>
      <c r="R46" s="7">
        <v>124</v>
      </c>
      <c r="S46" s="17">
        <v>44228</v>
      </c>
      <c r="T46" s="64"/>
    </row>
    <row r="47" spans="1:20" ht="65.099999999999994" customHeight="1" x14ac:dyDescent="0.25">
      <c r="A47" s="2"/>
      <c r="B47" s="30" t="s">
        <v>222</v>
      </c>
      <c r="C47" s="10">
        <v>44116</v>
      </c>
      <c r="D47" s="2" t="s">
        <v>223</v>
      </c>
      <c r="E47" s="12"/>
      <c r="F47" s="13" t="s">
        <v>22</v>
      </c>
      <c r="G47" s="28" t="s">
        <v>224</v>
      </c>
      <c r="H47" s="13" t="s">
        <v>24</v>
      </c>
      <c r="I47" s="2">
        <v>6</v>
      </c>
      <c r="J47" s="15" t="s">
        <v>225</v>
      </c>
      <c r="K47" s="6">
        <v>5</v>
      </c>
      <c r="L47" s="11" t="s">
        <v>190</v>
      </c>
      <c r="M47" s="16">
        <v>350</v>
      </c>
      <c r="N47" s="16"/>
      <c r="O47" s="16">
        <f t="shared" si="3"/>
        <v>77</v>
      </c>
      <c r="P47" s="16">
        <f t="shared" si="1"/>
        <v>427</v>
      </c>
      <c r="Q47" s="1" t="s">
        <v>226</v>
      </c>
      <c r="R47" s="7">
        <v>350</v>
      </c>
      <c r="S47" s="17">
        <v>44166</v>
      </c>
      <c r="T47" s="64"/>
    </row>
    <row r="48" spans="1:20" ht="65.099999999999994" customHeight="1" x14ac:dyDescent="0.25">
      <c r="A48" s="2"/>
      <c r="B48" s="30" t="s">
        <v>227</v>
      </c>
      <c r="C48" s="10">
        <v>44125</v>
      </c>
      <c r="D48" s="2" t="s">
        <v>228</v>
      </c>
      <c r="E48" s="12"/>
      <c r="F48" s="13" t="s">
        <v>30</v>
      </c>
      <c r="G48" s="14" t="s">
        <v>229</v>
      </c>
      <c r="H48" s="13" t="s">
        <v>24</v>
      </c>
      <c r="I48" s="2" t="s">
        <v>21</v>
      </c>
      <c r="J48" s="15"/>
      <c r="K48" s="6"/>
      <c r="L48" s="11" t="s">
        <v>230</v>
      </c>
      <c r="M48" s="16">
        <v>600</v>
      </c>
      <c r="N48" s="16"/>
      <c r="O48" s="16">
        <f t="shared" si="3"/>
        <v>132</v>
      </c>
      <c r="P48" s="16">
        <f t="shared" si="1"/>
        <v>732</v>
      </c>
      <c r="Q48" s="17" t="s">
        <v>231</v>
      </c>
      <c r="R48" s="7">
        <v>600</v>
      </c>
      <c r="S48" s="17">
        <v>44228</v>
      </c>
      <c r="T48" s="64"/>
    </row>
    <row r="49" spans="1:20" ht="65.099999999999994" customHeight="1" x14ac:dyDescent="0.25">
      <c r="A49" s="2"/>
      <c r="B49" s="30" t="s">
        <v>232</v>
      </c>
      <c r="C49" s="10">
        <v>44125</v>
      </c>
      <c r="D49" s="2" t="s">
        <v>233</v>
      </c>
      <c r="E49" s="12"/>
      <c r="F49" s="13" t="s">
        <v>62</v>
      </c>
      <c r="G49" s="14" t="s">
        <v>234</v>
      </c>
      <c r="H49" s="13" t="s">
        <v>24</v>
      </c>
      <c r="I49" s="2">
        <v>2</v>
      </c>
      <c r="J49" s="15" t="s">
        <v>235</v>
      </c>
      <c r="K49" s="6">
        <v>2</v>
      </c>
      <c r="L49" s="11" t="s">
        <v>236</v>
      </c>
      <c r="M49" s="16">
        <v>1250</v>
      </c>
      <c r="N49" s="16"/>
      <c r="O49" s="16">
        <f t="shared" si="3"/>
        <v>275</v>
      </c>
      <c r="P49" s="16">
        <f t="shared" si="1"/>
        <v>1525</v>
      </c>
      <c r="Q49" s="1" t="s">
        <v>237</v>
      </c>
      <c r="R49" s="7">
        <v>1250</v>
      </c>
      <c r="S49" s="17">
        <v>44228</v>
      </c>
      <c r="T49" s="64"/>
    </row>
    <row r="50" spans="1:20" ht="65.099999999999994" customHeight="1" x14ac:dyDescent="0.25">
      <c r="A50" s="2"/>
      <c r="B50" s="30" t="s">
        <v>238</v>
      </c>
      <c r="C50" s="10">
        <v>44132</v>
      </c>
      <c r="D50" s="2" t="s">
        <v>239</v>
      </c>
      <c r="E50" s="12"/>
      <c r="F50" s="13" t="s">
        <v>51</v>
      </c>
      <c r="G50" s="14" t="s">
        <v>240</v>
      </c>
      <c r="H50" s="13" t="s">
        <v>24</v>
      </c>
      <c r="I50" s="2" t="s">
        <v>21</v>
      </c>
      <c r="J50" s="15"/>
      <c r="K50" s="6"/>
      <c r="L50" s="11" t="s">
        <v>241</v>
      </c>
      <c r="M50" s="16">
        <v>2010</v>
      </c>
      <c r="N50" s="16"/>
      <c r="O50" s="16">
        <f t="shared" si="3"/>
        <v>442.2</v>
      </c>
      <c r="P50" s="16">
        <f t="shared" si="1"/>
        <v>2452.1999999999998</v>
      </c>
      <c r="Q50" s="17" t="s">
        <v>242</v>
      </c>
      <c r="R50" s="7">
        <v>2010</v>
      </c>
      <c r="S50" s="17">
        <v>44228</v>
      </c>
      <c r="T50" s="64"/>
    </row>
    <row r="51" spans="1:20" ht="65.099999999999994" customHeight="1" x14ac:dyDescent="0.25">
      <c r="A51" s="2"/>
      <c r="B51" s="30" t="s">
        <v>243</v>
      </c>
      <c r="C51" s="10">
        <v>44133</v>
      </c>
      <c r="D51" s="2" t="s">
        <v>244</v>
      </c>
      <c r="E51" s="12"/>
      <c r="F51" s="13" t="s">
        <v>30</v>
      </c>
      <c r="G51" s="14" t="s">
        <v>245</v>
      </c>
      <c r="H51" s="13" t="s">
        <v>24</v>
      </c>
      <c r="I51" s="2"/>
      <c r="J51" s="15"/>
      <c r="K51" s="6"/>
      <c r="L51" s="11" t="s">
        <v>230</v>
      </c>
      <c r="M51" s="16">
        <v>5000</v>
      </c>
      <c r="N51" s="16"/>
      <c r="O51" s="16">
        <f t="shared" si="3"/>
        <v>1100</v>
      </c>
      <c r="P51" s="16">
        <f t="shared" si="1"/>
        <v>6100</v>
      </c>
      <c r="Q51" s="17" t="s">
        <v>246</v>
      </c>
      <c r="R51" s="7">
        <v>2500</v>
      </c>
      <c r="S51" s="17">
        <v>44347</v>
      </c>
      <c r="T51" s="64"/>
    </row>
    <row r="52" spans="1:20" ht="65.099999999999994" customHeight="1" x14ac:dyDescent="0.25">
      <c r="A52" s="2"/>
      <c r="B52" s="30" t="s">
        <v>247</v>
      </c>
      <c r="C52" s="10">
        <v>44133</v>
      </c>
      <c r="D52" s="10" t="s">
        <v>248</v>
      </c>
      <c r="E52" s="12"/>
      <c r="F52" s="13" t="s">
        <v>22</v>
      </c>
      <c r="G52" s="14" t="s">
        <v>249</v>
      </c>
      <c r="H52" s="13" t="s">
        <v>24</v>
      </c>
      <c r="I52" s="2"/>
      <c r="J52" s="15"/>
      <c r="K52" s="6"/>
      <c r="L52" s="11" t="s">
        <v>250</v>
      </c>
      <c r="M52" s="16">
        <v>27000</v>
      </c>
      <c r="N52" s="16">
        <f>M52*5%</f>
        <v>1350</v>
      </c>
      <c r="O52" s="16">
        <f>(M52+N52)*22%</f>
        <v>6237</v>
      </c>
      <c r="P52" s="16">
        <f>M52+N52+O52</f>
        <v>34587</v>
      </c>
      <c r="Q52" s="17" t="s">
        <v>251</v>
      </c>
      <c r="R52" s="7">
        <v>28350</v>
      </c>
      <c r="S52" s="17">
        <v>44410</v>
      </c>
      <c r="T52" s="64"/>
    </row>
    <row r="53" spans="1:20" ht="65.099999999999994" customHeight="1" x14ac:dyDescent="0.25">
      <c r="A53" s="2"/>
      <c r="B53" s="30" t="s">
        <v>252</v>
      </c>
      <c r="C53" s="10">
        <v>44133</v>
      </c>
      <c r="D53" s="2" t="s">
        <v>253</v>
      </c>
      <c r="E53" s="12"/>
      <c r="F53" s="13" t="s">
        <v>215</v>
      </c>
      <c r="G53" s="14" t="s">
        <v>254</v>
      </c>
      <c r="H53" s="13" t="s">
        <v>24</v>
      </c>
      <c r="I53" s="2"/>
      <c r="J53" s="15"/>
      <c r="K53" s="6"/>
      <c r="L53" s="11" t="s">
        <v>217</v>
      </c>
      <c r="M53" s="16">
        <v>1375</v>
      </c>
      <c r="N53" s="16"/>
      <c r="O53" s="16">
        <f>(M53+N53)*22%</f>
        <v>302.5</v>
      </c>
      <c r="P53" s="16">
        <f>M53+N53+O53</f>
        <v>1677.5</v>
      </c>
      <c r="Q53" s="17"/>
      <c r="R53" s="7">
        <v>1375</v>
      </c>
      <c r="S53" s="17">
        <v>44228</v>
      </c>
      <c r="T53" s="64"/>
    </row>
    <row r="54" spans="1:20" ht="65.099999999999994" customHeight="1" x14ac:dyDescent="0.25">
      <c r="A54" s="2"/>
      <c r="B54" s="30" t="s">
        <v>255</v>
      </c>
      <c r="C54" s="10">
        <v>44138</v>
      </c>
      <c r="D54" s="2" t="s">
        <v>256</v>
      </c>
      <c r="E54" s="12"/>
      <c r="F54" s="13" t="s">
        <v>51</v>
      </c>
      <c r="G54" s="14" t="s">
        <v>257</v>
      </c>
      <c r="H54" s="13" t="s">
        <v>24</v>
      </c>
      <c r="I54" s="2">
        <v>2</v>
      </c>
      <c r="J54" s="15" t="s">
        <v>258</v>
      </c>
      <c r="K54" s="6">
        <v>2</v>
      </c>
      <c r="L54" s="11" t="s">
        <v>339</v>
      </c>
      <c r="M54" s="16"/>
      <c r="N54" s="16"/>
      <c r="O54" s="16"/>
      <c r="P54" s="16">
        <f t="shared" si="1"/>
        <v>0</v>
      </c>
      <c r="Q54" s="45" t="s">
        <v>259</v>
      </c>
      <c r="R54" s="44">
        <v>3355.42</v>
      </c>
      <c r="S54" s="45">
        <v>44196</v>
      </c>
      <c r="T54" s="64"/>
    </row>
    <row r="55" spans="1:20" ht="65.099999999999994" customHeight="1" x14ac:dyDescent="0.25">
      <c r="A55" s="2"/>
      <c r="B55" s="30" t="s">
        <v>255</v>
      </c>
      <c r="C55" s="10">
        <v>44138</v>
      </c>
      <c r="D55" s="2" t="s">
        <v>260</v>
      </c>
      <c r="E55" s="12"/>
      <c r="F55" s="13" t="s">
        <v>51</v>
      </c>
      <c r="G55" s="14" t="s">
        <v>257</v>
      </c>
      <c r="H55" s="13" t="s">
        <v>24</v>
      </c>
      <c r="I55" s="2"/>
      <c r="J55" s="60"/>
      <c r="K55" s="6"/>
      <c r="L55" s="11" t="s">
        <v>241</v>
      </c>
      <c r="M55" s="16"/>
      <c r="N55" s="16"/>
      <c r="O55" s="16"/>
      <c r="P55" s="16">
        <f t="shared" si="1"/>
        <v>0</v>
      </c>
      <c r="Q55" s="45" t="s">
        <v>259</v>
      </c>
      <c r="R55" s="44">
        <f>1445+2607.64</f>
        <v>4052.64</v>
      </c>
      <c r="S55" s="45">
        <v>44271</v>
      </c>
      <c r="T55" s="64"/>
    </row>
    <row r="56" spans="1:20" ht="65.099999999999994" customHeight="1" x14ac:dyDescent="0.25">
      <c r="A56" s="2"/>
      <c r="B56" s="30" t="s">
        <v>261</v>
      </c>
      <c r="C56" s="10">
        <v>44138</v>
      </c>
      <c r="D56" s="2" t="s">
        <v>262</v>
      </c>
      <c r="E56" s="12"/>
      <c r="F56" s="13" t="s">
        <v>51</v>
      </c>
      <c r="G56" s="14" t="s">
        <v>263</v>
      </c>
      <c r="H56" s="13" t="s">
        <v>24</v>
      </c>
      <c r="I56" s="2">
        <v>2</v>
      </c>
      <c r="J56" s="15" t="s">
        <v>264</v>
      </c>
      <c r="K56" s="6">
        <v>2</v>
      </c>
      <c r="L56" s="11" t="s">
        <v>265</v>
      </c>
      <c r="M56" s="16">
        <v>363.52</v>
      </c>
      <c r="N56" s="16"/>
      <c r="O56" s="16">
        <f>M56*22%</f>
        <v>79.974400000000003</v>
      </c>
      <c r="P56" s="16">
        <f t="shared" si="1"/>
        <v>443.49439999999998</v>
      </c>
      <c r="Q56" s="1" t="s">
        <v>266</v>
      </c>
      <c r="R56" s="7">
        <v>363.52</v>
      </c>
      <c r="S56" s="17">
        <v>44166</v>
      </c>
      <c r="T56" s="64"/>
    </row>
    <row r="57" spans="1:20" ht="65.099999999999994" customHeight="1" x14ac:dyDescent="0.25">
      <c r="A57" s="2"/>
      <c r="B57" s="30" t="s">
        <v>267</v>
      </c>
      <c r="C57" s="10">
        <v>44141</v>
      </c>
      <c r="D57" s="2" t="s">
        <v>268</v>
      </c>
      <c r="E57" s="12"/>
      <c r="F57" s="13" t="s">
        <v>30</v>
      </c>
      <c r="G57" s="14" t="s">
        <v>269</v>
      </c>
      <c r="H57" s="13" t="s">
        <v>24</v>
      </c>
      <c r="I57" s="31">
        <v>5</v>
      </c>
      <c r="J57" s="15" t="s">
        <v>270</v>
      </c>
      <c r="K57" s="6">
        <v>4</v>
      </c>
      <c r="L57" s="11" t="s">
        <v>271</v>
      </c>
      <c r="M57" s="16">
        <v>4000</v>
      </c>
      <c r="N57" s="16"/>
      <c r="O57" s="16">
        <f>M57*22%</f>
        <v>880</v>
      </c>
      <c r="P57" s="16">
        <f t="shared" ref="P57:P74" si="4">M57+N57+O57</f>
        <v>4880</v>
      </c>
      <c r="Q57" s="1" t="s">
        <v>272</v>
      </c>
      <c r="R57" s="7">
        <v>4000</v>
      </c>
      <c r="S57" s="17">
        <v>44196</v>
      </c>
      <c r="T57" s="64"/>
    </row>
    <row r="58" spans="1:20" ht="65.099999999999994" customHeight="1" x14ac:dyDescent="0.25">
      <c r="A58" s="2"/>
      <c r="B58" s="30" t="s">
        <v>273</v>
      </c>
      <c r="C58" s="10">
        <v>44145</v>
      </c>
      <c r="D58" s="2"/>
      <c r="E58" s="12"/>
      <c r="F58" s="13" t="s">
        <v>30</v>
      </c>
      <c r="G58" s="14" t="s">
        <v>274</v>
      </c>
      <c r="H58" s="13" t="s">
        <v>24</v>
      </c>
      <c r="I58" s="2">
        <v>3</v>
      </c>
      <c r="J58" s="15" t="s">
        <v>275</v>
      </c>
      <c r="K58" s="6">
        <v>3</v>
      </c>
      <c r="L58" s="11" t="s">
        <v>276</v>
      </c>
      <c r="M58" s="16">
        <v>8855</v>
      </c>
      <c r="N58" s="16">
        <f>M58*4%</f>
        <v>354.2</v>
      </c>
      <c r="O58" s="16">
        <f>(M58+N58)*22%</f>
        <v>2026.0240000000001</v>
      </c>
      <c r="P58" s="16">
        <f t="shared" si="4"/>
        <v>11235.224</v>
      </c>
      <c r="Q58" s="1"/>
      <c r="R58" s="7">
        <f>3289+2691+1136.2</f>
        <v>7116.2</v>
      </c>
      <c r="S58" s="54" t="s">
        <v>341</v>
      </c>
      <c r="T58" s="64"/>
    </row>
    <row r="59" spans="1:20" ht="65.099999999999994" customHeight="1" x14ac:dyDescent="0.25">
      <c r="A59" s="2"/>
      <c r="B59" s="30" t="s">
        <v>277</v>
      </c>
      <c r="C59" s="10">
        <v>44146</v>
      </c>
      <c r="D59" s="2"/>
      <c r="E59" s="12"/>
      <c r="F59" s="13" t="s">
        <v>30</v>
      </c>
      <c r="G59" s="14" t="s">
        <v>278</v>
      </c>
      <c r="H59" s="13" t="s">
        <v>24</v>
      </c>
      <c r="I59" s="2"/>
      <c r="J59" s="15"/>
      <c r="K59" s="6"/>
      <c r="L59" s="11" t="s">
        <v>279</v>
      </c>
      <c r="M59" s="16">
        <v>1000</v>
      </c>
      <c r="N59" s="16"/>
      <c r="O59" s="16"/>
      <c r="P59" s="16">
        <f t="shared" si="4"/>
        <v>1000</v>
      </c>
      <c r="Q59" s="1"/>
      <c r="R59" s="7">
        <v>1000</v>
      </c>
      <c r="S59" s="17">
        <v>44196</v>
      </c>
      <c r="T59" s="64"/>
    </row>
    <row r="60" spans="1:20" ht="65.099999999999994" customHeight="1" x14ac:dyDescent="0.25">
      <c r="A60" s="2"/>
      <c r="B60" s="30" t="s">
        <v>280</v>
      </c>
      <c r="C60" s="10">
        <v>44147</v>
      </c>
      <c r="D60" s="2" t="s">
        <v>205</v>
      </c>
      <c r="E60" s="12"/>
      <c r="F60" s="13" t="s">
        <v>30</v>
      </c>
      <c r="G60" s="14" t="s">
        <v>281</v>
      </c>
      <c r="H60" s="13" t="s">
        <v>24</v>
      </c>
      <c r="I60" s="2"/>
      <c r="J60" s="15"/>
      <c r="K60" s="6"/>
      <c r="L60" s="11" t="s">
        <v>207</v>
      </c>
      <c r="M60" s="16">
        <v>7000</v>
      </c>
      <c r="N60" s="16"/>
      <c r="O60" s="16">
        <f>M60*22%</f>
        <v>1540</v>
      </c>
      <c r="P60" s="16">
        <f t="shared" si="4"/>
        <v>8540</v>
      </c>
      <c r="Q60" s="1"/>
      <c r="R60" s="7">
        <v>7000</v>
      </c>
      <c r="S60" s="17">
        <v>44228</v>
      </c>
      <c r="T60" s="64"/>
    </row>
    <row r="61" spans="1:20" ht="65.099999999999994" customHeight="1" x14ac:dyDescent="0.25">
      <c r="A61" s="2"/>
      <c r="B61" s="30" t="s">
        <v>282</v>
      </c>
      <c r="C61" s="10">
        <v>44151</v>
      </c>
      <c r="D61" s="33" t="s">
        <v>283</v>
      </c>
      <c r="E61" s="12"/>
      <c r="F61" s="13" t="s">
        <v>30</v>
      </c>
      <c r="G61" s="14" t="s">
        <v>284</v>
      </c>
      <c r="H61" s="13" t="s">
        <v>24</v>
      </c>
      <c r="I61" s="2"/>
      <c r="J61" s="15"/>
      <c r="K61" s="6"/>
      <c r="L61" s="11" t="s">
        <v>285</v>
      </c>
      <c r="M61" s="16">
        <v>27000</v>
      </c>
      <c r="N61" s="16"/>
      <c r="O61" s="16">
        <f>M61*22%</f>
        <v>5940</v>
      </c>
      <c r="P61" s="16">
        <f t="shared" si="4"/>
        <v>32940</v>
      </c>
      <c r="Q61" s="1"/>
      <c r="R61" s="7">
        <v>27000</v>
      </c>
      <c r="S61" s="17">
        <v>44278</v>
      </c>
      <c r="T61" s="64"/>
    </row>
    <row r="62" spans="1:20" ht="65.099999999999994" customHeight="1" x14ac:dyDescent="0.25">
      <c r="A62" s="2"/>
      <c r="B62" s="30" t="s">
        <v>286</v>
      </c>
      <c r="C62" s="10">
        <v>44153</v>
      </c>
      <c r="D62" s="2"/>
      <c r="E62" s="12"/>
      <c r="F62" s="13" t="s">
        <v>30</v>
      </c>
      <c r="G62" s="14" t="s">
        <v>287</v>
      </c>
      <c r="H62" s="13" t="s">
        <v>24</v>
      </c>
      <c r="I62" s="2"/>
      <c r="J62" s="15"/>
      <c r="K62" s="6"/>
      <c r="L62" s="11" t="s">
        <v>288</v>
      </c>
      <c r="M62" s="16">
        <v>5000</v>
      </c>
      <c r="N62" s="16"/>
      <c r="O62" s="16"/>
      <c r="P62" s="16">
        <f t="shared" si="4"/>
        <v>5000</v>
      </c>
      <c r="Q62" s="1"/>
      <c r="R62" s="7">
        <v>5000</v>
      </c>
      <c r="S62" s="17">
        <v>44347</v>
      </c>
      <c r="T62" s="64"/>
    </row>
    <row r="63" spans="1:20" ht="65.099999999999994" customHeight="1" x14ac:dyDescent="0.25">
      <c r="A63" s="2"/>
      <c r="B63" s="30" t="s">
        <v>289</v>
      </c>
      <c r="C63" s="10"/>
      <c r="D63" s="10" t="s">
        <v>290</v>
      </c>
      <c r="E63" s="12"/>
      <c r="F63" s="13" t="s">
        <v>22</v>
      </c>
      <c r="G63" s="14" t="s">
        <v>291</v>
      </c>
      <c r="H63" s="13" t="s">
        <v>24</v>
      </c>
      <c r="I63" s="2"/>
      <c r="J63" s="15"/>
      <c r="K63" s="6"/>
      <c r="L63" s="11" t="s">
        <v>292</v>
      </c>
      <c r="M63" s="16">
        <v>6200</v>
      </c>
      <c r="N63" s="16">
        <f>M63*4%</f>
        <v>248</v>
      </c>
      <c r="O63" s="16">
        <f>(M63+N63)*22%</f>
        <v>1418.56</v>
      </c>
      <c r="P63" s="16">
        <f t="shared" si="4"/>
        <v>7866.5599999999995</v>
      </c>
      <c r="Q63" s="1"/>
      <c r="R63" s="7">
        <f>1872+1372.8+1830.4+1372.8</f>
        <v>6448.0000000000009</v>
      </c>
      <c r="S63" s="66" t="s">
        <v>344</v>
      </c>
      <c r="T63" s="64"/>
    </row>
    <row r="64" spans="1:20" ht="65.099999999999994" customHeight="1" x14ac:dyDescent="0.25">
      <c r="A64" s="2"/>
      <c r="B64" s="30" t="s">
        <v>293</v>
      </c>
      <c r="C64" s="10"/>
      <c r="D64" s="10" t="s">
        <v>294</v>
      </c>
      <c r="E64" s="12"/>
      <c r="F64" s="13" t="s">
        <v>51</v>
      </c>
      <c r="G64" s="14" t="s">
        <v>295</v>
      </c>
      <c r="H64" s="13" t="s">
        <v>24</v>
      </c>
      <c r="I64" s="2">
        <v>2</v>
      </c>
      <c r="J64" s="15" t="s">
        <v>258</v>
      </c>
      <c r="K64" s="6">
        <v>1</v>
      </c>
      <c r="L64" s="11" t="s">
        <v>241</v>
      </c>
      <c r="M64" s="16">
        <v>1367.98</v>
      </c>
      <c r="N64" s="16"/>
      <c r="O64" s="16">
        <f>(M64+N64)*22%</f>
        <v>300.9556</v>
      </c>
      <c r="P64" s="16">
        <f t="shared" si="4"/>
        <v>1668.9356</v>
      </c>
      <c r="Q64" s="1"/>
      <c r="R64" s="7">
        <v>1368</v>
      </c>
      <c r="S64" s="17">
        <v>44271</v>
      </c>
      <c r="T64" s="64"/>
    </row>
    <row r="65" spans="1:20" ht="65.099999999999994" customHeight="1" x14ac:dyDescent="0.25">
      <c r="A65" s="2"/>
      <c r="B65" s="30" t="s">
        <v>296</v>
      </c>
      <c r="C65" s="10"/>
      <c r="D65" s="10" t="s">
        <v>297</v>
      </c>
      <c r="E65" s="12"/>
      <c r="F65" s="13" t="s">
        <v>51</v>
      </c>
      <c r="G65" s="14" t="s">
        <v>298</v>
      </c>
      <c r="H65" s="13" t="s">
        <v>24</v>
      </c>
      <c r="I65" s="2"/>
      <c r="J65" s="15"/>
      <c r="K65" s="6"/>
      <c r="L65" s="11" t="s">
        <v>203</v>
      </c>
      <c r="M65" s="16">
        <v>8762.23</v>
      </c>
      <c r="N65" s="16"/>
      <c r="O65" s="16">
        <f>(M65+N65)*22%</f>
        <v>1927.6905999999999</v>
      </c>
      <c r="P65" s="16">
        <f t="shared" si="4"/>
        <v>10689.920599999999</v>
      </c>
      <c r="Q65" s="1"/>
      <c r="R65" s="7">
        <v>8762.23</v>
      </c>
      <c r="S65" s="17">
        <v>44286</v>
      </c>
      <c r="T65" s="64"/>
    </row>
    <row r="66" spans="1:20" ht="65.099999999999994" customHeight="1" x14ac:dyDescent="0.25">
      <c r="A66" s="2"/>
      <c r="B66" s="30" t="s">
        <v>299</v>
      </c>
      <c r="C66" s="10"/>
      <c r="D66" s="2"/>
      <c r="E66" s="12"/>
      <c r="F66" s="13" t="s">
        <v>30</v>
      </c>
      <c r="G66" s="14" t="s">
        <v>300</v>
      </c>
      <c r="H66" s="13" t="s">
        <v>24</v>
      </c>
      <c r="I66" s="2"/>
      <c r="J66" s="15"/>
      <c r="K66" s="6"/>
      <c r="L66" s="11" t="s">
        <v>301</v>
      </c>
      <c r="M66" s="16">
        <v>3500</v>
      </c>
      <c r="N66" s="16">
        <f>M66*2%</f>
        <v>70</v>
      </c>
      <c r="O66" s="16">
        <f>(M66+N66)*22%</f>
        <v>785.4</v>
      </c>
      <c r="P66" s="16">
        <f t="shared" si="4"/>
        <v>4355.3999999999996</v>
      </c>
      <c r="Q66" s="1"/>
      <c r="R66" s="7">
        <v>3570</v>
      </c>
      <c r="S66" s="17">
        <v>44316</v>
      </c>
      <c r="T66" s="64"/>
    </row>
    <row r="67" spans="1:20" ht="65.099999999999994" customHeight="1" x14ac:dyDescent="0.25">
      <c r="A67" s="2"/>
      <c r="B67" s="30" t="s">
        <v>302</v>
      </c>
      <c r="C67" s="10">
        <v>44168</v>
      </c>
      <c r="D67" s="6"/>
      <c r="E67" s="3"/>
      <c r="F67" s="18" t="s">
        <v>51</v>
      </c>
      <c r="G67" s="5" t="s">
        <v>303</v>
      </c>
      <c r="H67" s="18" t="s">
        <v>24</v>
      </c>
      <c r="I67" s="2"/>
      <c r="J67" s="15"/>
      <c r="K67" s="6"/>
      <c r="L67" s="11"/>
      <c r="M67" s="16"/>
      <c r="N67" s="16"/>
      <c r="O67" s="16"/>
      <c r="P67" s="16">
        <f t="shared" si="4"/>
        <v>0</v>
      </c>
      <c r="Q67" s="1"/>
      <c r="R67" s="7"/>
      <c r="S67" s="17" t="s">
        <v>21</v>
      </c>
      <c r="T67" s="64"/>
    </row>
    <row r="68" spans="1:20" ht="65.099999999999994" customHeight="1" x14ac:dyDescent="0.25">
      <c r="A68" s="2"/>
      <c r="B68" s="30" t="s">
        <v>304</v>
      </c>
      <c r="C68" s="10">
        <v>44169</v>
      </c>
      <c r="D68" s="6" t="s">
        <v>305</v>
      </c>
      <c r="E68" s="3"/>
      <c r="F68" s="18" t="s">
        <v>51</v>
      </c>
      <c r="G68" s="5" t="s">
        <v>306</v>
      </c>
      <c r="H68" s="18" t="s">
        <v>24</v>
      </c>
      <c r="I68" s="2">
        <v>2</v>
      </c>
      <c r="J68" s="15" t="s">
        <v>307</v>
      </c>
      <c r="K68" s="6">
        <v>2</v>
      </c>
      <c r="L68" s="11" t="s">
        <v>308</v>
      </c>
      <c r="M68" s="16">
        <v>1121.2</v>
      </c>
      <c r="N68" s="16"/>
      <c r="O68" s="16">
        <f>M68*22%</f>
        <v>246.66400000000002</v>
      </c>
      <c r="P68" s="16">
        <f t="shared" si="4"/>
        <v>1367.864</v>
      </c>
      <c r="Q68" s="1"/>
      <c r="R68" s="7">
        <v>1121.2</v>
      </c>
      <c r="S68" s="17">
        <v>44259</v>
      </c>
      <c r="T68" s="64"/>
    </row>
    <row r="69" spans="1:20" ht="65.099999999999994" customHeight="1" x14ac:dyDescent="0.25">
      <c r="A69" s="2"/>
      <c r="B69" s="30" t="s">
        <v>309</v>
      </c>
      <c r="C69" s="10">
        <v>44179</v>
      </c>
      <c r="D69" s="6" t="s">
        <v>310</v>
      </c>
      <c r="E69" s="3"/>
      <c r="F69" s="18" t="s">
        <v>22</v>
      </c>
      <c r="G69" s="5" t="s">
        <v>311</v>
      </c>
      <c r="H69" s="18" t="s">
        <v>24</v>
      </c>
      <c r="I69" s="2">
        <v>2</v>
      </c>
      <c r="J69" s="15" t="s">
        <v>312</v>
      </c>
      <c r="K69" s="6">
        <v>2</v>
      </c>
      <c r="L69" s="11" t="s">
        <v>338</v>
      </c>
      <c r="M69" s="16">
        <v>11412.12</v>
      </c>
      <c r="N69" s="16"/>
      <c r="O69" s="16">
        <f>M69*22%</f>
        <v>2510.6664000000001</v>
      </c>
      <c r="P69" s="16">
        <f t="shared" si="4"/>
        <v>13922.786400000001</v>
      </c>
      <c r="Q69" s="1"/>
      <c r="R69" s="7">
        <f>8291.8+2850.32</f>
        <v>11142.119999999999</v>
      </c>
      <c r="S69" s="17">
        <v>44286</v>
      </c>
      <c r="T69" s="64"/>
    </row>
    <row r="70" spans="1:20" ht="65.099999999999994" customHeight="1" x14ac:dyDescent="0.25">
      <c r="A70" s="2"/>
      <c r="B70" s="30" t="s">
        <v>313</v>
      </c>
      <c r="C70" s="10">
        <v>44186</v>
      </c>
      <c r="D70" s="6" t="s">
        <v>297</v>
      </c>
      <c r="E70" s="3"/>
      <c r="F70" s="18" t="s">
        <v>22</v>
      </c>
      <c r="G70" s="5" t="s">
        <v>314</v>
      </c>
      <c r="H70" s="18" t="s">
        <v>24</v>
      </c>
      <c r="I70" s="2"/>
      <c r="J70" s="15"/>
      <c r="K70" s="6"/>
      <c r="L70" s="11" t="s">
        <v>203</v>
      </c>
      <c r="M70" s="16">
        <v>7937.85</v>
      </c>
      <c r="N70" s="16"/>
      <c r="O70" s="16">
        <f>M70*22%</f>
        <v>1746.327</v>
      </c>
      <c r="P70" s="16">
        <f t="shared" si="4"/>
        <v>9684.1769999999997</v>
      </c>
      <c r="Q70" s="1"/>
      <c r="R70" s="7">
        <v>7937.73</v>
      </c>
      <c r="S70" s="17">
        <v>44410</v>
      </c>
      <c r="T70" s="64"/>
    </row>
    <row r="71" spans="1:20" ht="65.099999999999994" customHeight="1" x14ac:dyDescent="0.25">
      <c r="A71" s="2"/>
      <c r="B71" s="30" t="s">
        <v>315</v>
      </c>
      <c r="C71" s="10">
        <v>44187</v>
      </c>
      <c r="D71" s="6"/>
      <c r="E71" s="3"/>
      <c r="F71" s="18" t="s">
        <v>30</v>
      </c>
      <c r="G71" s="5" t="s">
        <v>316</v>
      </c>
      <c r="H71" s="18" t="s">
        <v>24</v>
      </c>
      <c r="I71" s="2"/>
      <c r="J71" s="60"/>
      <c r="K71" s="6"/>
      <c r="L71" s="11" t="s">
        <v>317</v>
      </c>
      <c r="M71" s="16">
        <v>25000</v>
      </c>
      <c r="N71" s="16">
        <f>M71*4%</f>
        <v>1000</v>
      </c>
      <c r="O71" s="16">
        <f>(M71+N71)*22%</f>
        <v>5720</v>
      </c>
      <c r="P71" s="16">
        <f t="shared" si="4"/>
        <v>31720</v>
      </c>
      <c r="Q71" s="1"/>
      <c r="R71" s="7">
        <v>15184</v>
      </c>
      <c r="S71" s="17">
        <v>44620</v>
      </c>
      <c r="T71" s="64"/>
    </row>
    <row r="72" spans="1:20" ht="65.099999999999994" customHeight="1" x14ac:dyDescent="0.25">
      <c r="A72" s="2"/>
      <c r="B72" s="30" t="s">
        <v>318</v>
      </c>
      <c r="C72" s="10">
        <v>44187</v>
      </c>
      <c r="D72" s="6"/>
      <c r="E72" s="3"/>
      <c r="F72" s="18" t="s">
        <v>30</v>
      </c>
      <c r="G72" s="5" t="s">
        <v>319</v>
      </c>
      <c r="H72" s="18" t="s">
        <v>24</v>
      </c>
      <c r="I72" s="2"/>
      <c r="J72" s="15"/>
      <c r="K72" s="6"/>
      <c r="L72" s="11" t="s">
        <v>320</v>
      </c>
      <c r="M72" s="16">
        <v>4500</v>
      </c>
      <c r="N72" s="16">
        <f>M72*4%</f>
        <v>180</v>
      </c>
      <c r="O72" s="16">
        <f>(M72+N72)*22%</f>
        <v>1029.5999999999999</v>
      </c>
      <c r="P72" s="16">
        <f t="shared" si="4"/>
        <v>5709.6</v>
      </c>
      <c r="Q72" s="1"/>
      <c r="R72" s="7">
        <v>1016.98</v>
      </c>
      <c r="S72" s="17">
        <v>44620</v>
      </c>
      <c r="T72" s="64"/>
    </row>
    <row r="73" spans="1:20" ht="65.099999999999994" customHeight="1" x14ac:dyDescent="0.25">
      <c r="A73" s="2"/>
      <c r="B73" s="30" t="s">
        <v>321</v>
      </c>
      <c r="C73" s="10">
        <v>44187</v>
      </c>
      <c r="D73" s="6"/>
      <c r="E73" s="3"/>
      <c r="F73" s="18" t="s">
        <v>30</v>
      </c>
      <c r="G73" s="5" t="s">
        <v>322</v>
      </c>
      <c r="H73" s="18" t="s">
        <v>24</v>
      </c>
      <c r="I73" s="2"/>
      <c r="J73" s="15"/>
      <c r="K73" s="6"/>
      <c r="L73" s="11" t="s">
        <v>323</v>
      </c>
      <c r="M73" s="16">
        <v>8050</v>
      </c>
      <c r="N73" s="16">
        <f>M73*4%</f>
        <v>322</v>
      </c>
      <c r="O73" s="16">
        <f>(M73+N73)*22%</f>
        <v>1841.84</v>
      </c>
      <c r="P73" s="16">
        <f t="shared" si="4"/>
        <v>10213.84</v>
      </c>
      <c r="Q73" s="1"/>
      <c r="R73" s="7">
        <v>8372</v>
      </c>
      <c r="S73" s="17">
        <v>44620</v>
      </c>
      <c r="T73" s="64"/>
    </row>
    <row r="74" spans="1:20" ht="65.099999999999994" customHeight="1" x14ac:dyDescent="0.25">
      <c r="A74" s="1"/>
      <c r="B74" s="30" t="s">
        <v>324</v>
      </c>
      <c r="C74" s="10">
        <v>44187</v>
      </c>
      <c r="D74" s="6" t="s">
        <v>337</v>
      </c>
      <c r="E74" s="3"/>
      <c r="F74" s="18" t="s">
        <v>51</v>
      </c>
      <c r="G74" s="5" t="s">
        <v>325</v>
      </c>
      <c r="H74" s="18" t="s">
        <v>24</v>
      </c>
      <c r="I74" s="2"/>
      <c r="J74" s="15"/>
      <c r="K74" s="6"/>
      <c r="L74" s="57" t="s">
        <v>326</v>
      </c>
      <c r="M74" s="16">
        <v>800</v>
      </c>
      <c r="N74" s="16"/>
      <c r="O74" s="16">
        <f>(M74+N74)*22%</f>
        <v>176</v>
      </c>
      <c r="P74" s="16">
        <f t="shared" si="4"/>
        <v>976</v>
      </c>
      <c r="Q74" s="1"/>
      <c r="R74" s="7">
        <v>250</v>
      </c>
      <c r="S74" s="17">
        <v>44447</v>
      </c>
      <c r="T74" s="64"/>
    </row>
    <row r="75" spans="1:20" ht="35.1" customHeight="1" x14ac:dyDescent="0.25"/>
  </sheetData>
  <autoFilter ref="A2:S74"/>
  <dataValidations count="2">
    <dataValidation type="list" allowBlank="1" showInputMessage="1" showErrorMessage="1" sqref="F3:F74">
      <formula1>$AA$10:$AA$16</formula1>
    </dataValidation>
    <dataValidation type="list" allowBlank="1" showInputMessage="1" showErrorMessage="1" sqref="H3:H74">
      <formula1>$AA$6:$AA$7</formula1>
    </dataValidation>
  </dataValidations>
  <hyperlinks>
    <hyperlink ref="D26" r:id="rId1" display="https://smartcig.anticorruzione.it/AVCP-SmartCig/preparaDettaglioComunicazioneOS.action?codDettaglioCarnet=46925190"/>
    <hyperlink ref="D50" r:id="rId2" display="https://smartcig.anticorruzione.it/AVCP-SmartCig/preparaDettaglioComunicazioneOS.action?codDettaglioCarnet=48924975"/>
    <hyperlink ref="D55" r:id="rId3" display="https://smartcig.anticorruzione.it/AVCP-SmartCig/preparaDettaglioComunicazioneOS.action?codDettaglioCarnet=49336835"/>
    <hyperlink ref="D54" r:id="rId4" display="https://smartcig.anticorruzione.it/AVCP-SmartCig/preparaDettaglioComunicazioneOS.action?codDettaglioCarnet=49336149"/>
  </hyperlinks>
  <pageMargins left="0.7" right="0.7" top="0.75" bottom="0.75" header="0.3" footer="0.3"/>
  <pageSetup paperSize="9"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2024-04-19T14:33:50Z</dcterms:modified>
</cp:coreProperties>
</file>