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2030"/>
  </bookViews>
  <sheets>
    <sheet name="DIRETTI" sheetId="4" r:id="rId1"/>
  </sheets>
  <definedNames>
    <definedName name="_xlnm._FilterDatabase" localSheetId="0" hidden="1">DIRETTI!$A$1:$XEZ$88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16" i="4" l="1"/>
  <c r="Q16" i="4"/>
  <c r="N48" i="4"/>
  <c r="N15" i="4"/>
  <c r="O9" i="4"/>
  <c r="P9" i="4" s="1"/>
  <c r="P5" i="4"/>
  <c r="P25" i="4"/>
  <c r="P49" i="4"/>
  <c r="P36" i="4"/>
  <c r="P34" i="4"/>
  <c r="R31" i="4"/>
  <c r="O31" i="4"/>
  <c r="N31" i="4"/>
  <c r="P4" i="4"/>
  <c r="O6" i="4"/>
  <c r="N6" i="4"/>
  <c r="P6" i="4" s="1"/>
  <c r="N7" i="4"/>
  <c r="N28" i="4"/>
  <c r="N29" i="4"/>
  <c r="N11" i="4"/>
  <c r="N10" i="4"/>
  <c r="N8" i="4"/>
  <c r="N21" i="4"/>
  <c r="N17" i="4"/>
  <c r="N27" i="4"/>
  <c r="N30" i="4"/>
  <c r="N33" i="4"/>
  <c r="Q36" i="4"/>
  <c r="N38" i="4"/>
  <c r="P38" i="4" s="1"/>
  <c r="N39" i="4"/>
  <c r="N37" i="4"/>
  <c r="P37" i="4" s="1"/>
  <c r="N46" i="4"/>
  <c r="N42" i="4"/>
  <c r="N43" i="4"/>
  <c r="N44" i="4"/>
  <c r="N45" i="4"/>
  <c r="N41" i="4"/>
  <c r="R42" i="4"/>
  <c r="P88" i="4" l="1"/>
  <c r="M87" i="4"/>
  <c r="P86" i="4"/>
  <c r="M86" i="4"/>
  <c r="M85" i="4"/>
  <c r="P84" i="4"/>
  <c r="M84" i="4"/>
  <c r="P83" i="4"/>
  <c r="M83" i="4"/>
  <c r="M82" i="4"/>
  <c r="M80" i="4"/>
  <c r="O79" i="4"/>
  <c r="P79" i="4" s="1"/>
  <c r="P78" i="4"/>
  <c r="P77" i="4"/>
  <c r="M77" i="4"/>
  <c r="P76" i="4"/>
  <c r="M76" i="4"/>
  <c r="M75" i="4"/>
  <c r="P74" i="4"/>
  <c r="M74" i="4"/>
  <c r="M73" i="4"/>
  <c r="M72" i="4"/>
  <c r="M71" i="4"/>
  <c r="O70" i="4"/>
  <c r="P70" i="4" s="1"/>
  <c r="O69" i="4"/>
  <c r="P69" i="4" s="1"/>
  <c r="M69" i="4"/>
  <c r="P68" i="4"/>
  <c r="O66" i="4"/>
  <c r="P66" i="4" s="1"/>
  <c r="P65" i="4"/>
  <c r="P64" i="4"/>
  <c r="P63" i="4"/>
  <c r="O61" i="4"/>
  <c r="P61" i="4" s="1"/>
  <c r="P60" i="4"/>
  <c r="P59" i="4"/>
  <c r="P58" i="4"/>
  <c r="O57" i="4" l="1"/>
  <c r="P57" i="4" s="1"/>
  <c r="P56" i="4" l="1"/>
  <c r="P55" i="4"/>
  <c r="P54" i="4"/>
  <c r="P53" i="4"/>
  <c r="P52" i="4"/>
  <c r="P50" i="4"/>
  <c r="P48" i="4"/>
  <c r="P47" i="4"/>
  <c r="P42" i="4"/>
  <c r="P41" i="4"/>
  <c r="P43" i="4"/>
  <c r="P44" i="4"/>
  <c r="P45" i="4"/>
  <c r="P46" i="4"/>
  <c r="P40" i="4"/>
  <c r="P39" i="4" l="1"/>
  <c r="O33" i="4" l="1"/>
  <c r="P33" i="4" s="1"/>
  <c r="O28" i="4" l="1"/>
  <c r="P28" i="4" s="1"/>
  <c r="P31" i="4"/>
  <c r="P29" i="4"/>
  <c r="P30" i="4"/>
  <c r="P27" i="4"/>
  <c r="P26" i="4"/>
  <c r="P24" i="4"/>
  <c r="P23" i="4"/>
  <c r="P21" i="4"/>
  <c r="P20" i="4"/>
  <c r="P17" i="4"/>
  <c r="P18" i="4"/>
  <c r="P19" i="4"/>
  <c r="P16" i="4"/>
  <c r="P15" i="4"/>
  <c r="P14" i="4"/>
  <c r="P13" i="4" l="1"/>
  <c r="P11" i="4"/>
  <c r="P7" i="4" l="1"/>
  <c r="O2" i="4"/>
  <c r="P2" i="4" s="1"/>
  <c r="Q14" i="4"/>
  <c r="Q50" i="4"/>
  <c r="Q51" i="4"/>
  <c r="Q52" i="4"/>
  <c r="Q77" i="4"/>
  <c r="Q78" i="4"/>
  <c r="Q79" i="4"/>
  <c r="Q80" i="4"/>
  <c r="Q81" i="4"/>
  <c r="Q82" i="4"/>
  <c r="Q83" i="4"/>
  <c r="Q84" i="4"/>
  <c r="Q85" i="4"/>
  <c r="Q86" i="4"/>
  <c r="Q87" i="4"/>
  <c r="Q88" i="4"/>
</calcChain>
</file>

<file path=xl/sharedStrings.xml><?xml version="1.0" encoding="utf-8"?>
<sst xmlns="http://schemas.openxmlformats.org/spreadsheetml/2006/main" count="363" uniqueCount="246">
  <si>
    <t>Affidamento</t>
  </si>
  <si>
    <t>00</t>
  </si>
  <si>
    <t>01</t>
  </si>
  <si>
    <t>sez</t>
  </si>
  <si>
    <t>CIG</t>
  </si>
  <si>
    <t>CUP</t>
  </si>
  <si>
    <t>Oggetto</t>
  </si>
  <si>
    <t>Aggiudicatario</t>
  </si>
  <si>
    <t>Importo di aggiudicazione IVA esclusa</t>
  </si>
  <si>
    <t xml:space="preserve">CPA </t>
  </si>
  <si>
    <t>Totale</t>
  </si>
  <si>
    <t>Importo delle somme liquidate IVA esclusa</t>
  </si>
  <si>
    <t>Data pagamento</t>
  </si>
  <si>
    <t>Iva</t>
  </si>
  <si>
    <t>N. offerenti</t>
  </si>
  <si>
    <t>N. preventivi
richiesti</t>
  </si>
  <si>
    <t>Incarico 
professionale</t>
  </si>
  <si>
    <t>Soggetto richiedente</t>
  </si>
  <si>
    <t>00-01</t>
  </si>
  <si>
    <t>Elenco degli operatori invitati a presentare offerta</t>
  </si>
  <si>
    <t>Data affidamento</t>
  </si>
  <si>
    <t>ASSET</t>
  </si>
  <si>
    <t>AM183_13</t>
  </si>
  <si>
    <t>AFFIDAMENTO DELL’INCARICO PROFESSIONALE PER LA DOCENZA NEL
CORSO DELL’ACCADEMIA CA’ GRANDA DEL 18 GENNAIO 2024 AL PROF. BACH</t>
  </si>
  <si>
    <t>PROSVIL</t>
  </si>
  <si>
    <t>AM187_17</t>
  </si>
  <si>
    <t>AFFIDAMENTO DELL’INCARICO PROFESSIONALE PER LA DOCENZA NEL
CORSO DELL’ACCADEMIA CA’ GRANDA DEL 25 GENNAIO 2024 AL PROF. ALDO
FERRERO</t>
  </si>
  <si>
    <t>AFFIDAMENTO DELL’INCARICO PROFESSIONALE PER LE VERIFICHE DI
RISPONDENZA DELLE OPERE DI MANUTENZIONE ORDINARIA E
STRAORDINARIA ESEGUITE DAL CONDUTTORE DEL PODERE CANOVA SITO
AD ASOLA (MN)»</t>
  </si>
  <si>
    <t>AM188_26</t>
  </si>
  <si>
    <t>LOC</t>
  </si>
  <si>
    <t>AM189_27</t>
  </si>
  <si>
    <t>arch. Elisabetta Ciocchini</t>
  </si>
  <si>
    <t>arch. Elisabetta Ciocchini                    arch. Giorgia Gentili                              arch. Federico Comes</t>
  </si>
  <si>
    <t>AFFIDAMENTO DELL’INCARICO PROFESSIONALE PER PER LA
VALUTAZIONE DELLO STATO DI CONSERVAZIONE AL FINE DI AVERE
INDICAZIONI SULLE PROCEDURE DA ADOTTARE PER LA MESSA IN
SICUREZZA E LA CONSERVAZIONE DELLA CHIESA DI SAN CLEMENTE IN
BERTONICO (LO) IDENTIFICATA AL FOGLIO 18 MAPPALE A DEL COMUNE DI
BERTONICO (LO) E DI PROPRIETÀ DI FONDAZIONE IRCCS CA’ GRANDA,
OSPEDALE MAGGIORE POLICLINICO DI MILANO.</t>
  </si>
  <si>
    <t>AM190_28</t>
  </si>
  <si>
    <t>AFFIDAMENTO DIRETTO DEL CONTRATTO DI ACQUISTO
DEL SERVIZIO DI CONSULENZA DEL PERSONALE 2024-2027</t>
  </si>
  <si>
    <t>PSG</t>
  </si>
  <si>
    <t>B04300D0D4</t>
  </si>
  <si>
    <t>AM190_29</t>
  </si>
  <si>
    <t>AM191_30</t>
  </si>
  <si>
    <t>AFFIDAMENTO DIRETTO DEL CONTRATTO DI ACQUISTO DEL SERVIZIO DI
ADVISORY FINALIZZATO ALL’ANALISI DEGLI IMPATTI AMBIENTALI DEGLI
INDIRIZZI PRODUTTIVI MAGGIORMENTE PRATICATI NEI PODERI DELLA
FONDAZIONE (RISICOLO E ZOOTECNICO DA LATTE)</t>
  </si>
  <si>
    <t>Bureau Veritas Nexta Srl</t>
  </si>
  <si>
    <t>Studio Associato Diana</t>
  </si>
  <si>
    <t>AM191_31</t>
  </si>
  <si>
    <t>AFFIDAMENTO DIRETTO DEL CONTRATTO DI ACQUISTO DI SERVIZIO DI
TAGLIO E RIMOZIONE DELLE PIANTE MORTE E/O DEPERENTI AFFETTE DA
BOSTRICO PRESENTI NEL COMPLESSO RESIDENZIALE DI PROPRIETÀ DI
FONDAZIONE IRCCS CA' GRANDAOSPEDALE MAGGIORE POLICLINICO IN VIA
ROMA A CERANO D’INTELVI (CO)</t>
  </si>
  <si>
    <t>Prof. Aldo Ferrero</t>
  </si>
  <si>
    <t>MAN</t>
  </si>
  <si>
    <t>AM192_33</t>
  </si>
  <si>
    <t>AM192_32</t>
  </si>
  <si>
    <t>B045FDE66A</t>
  </si>
  <si>
    <t>Vanini Giancarlo</t>
  </si>
  <si>
    <t>Vanini Giancarlo                                   Pinchetti Paolo                                         Vitali Maurizio                                           The Green Space                                      Cico Legna di Circardi Giuseppe e C. sas Carrer s.r.l</t>
  </si>
  <si>
    <t>AM195_36</t>
  </si>
  <si>
    <t>AM195_107</t>
  </si>
  <si>
    <t>AFFIDAMENTO DIRETTO DEL CONTRATTO DI ACQUISTO DELDEL
SERVIZIO DI PROGETTAZIONE, DIREZIONE LAVORI E
COORDINAMENTODELLASICUREZZA IN FASE DI PROGETTAZIONE E DI
ESECUZIONE PER LE OPERE DIMESSA IN SICUREZZA E RESTAURO
CONSERVATIVO DEL CAMPANILEDELL’ORATORIO DI SANTAMARIA ALLE SELVE
SITO A VEDANO AL LAMBRO (MB)DI PROPRIETÀ DI FONDAZIONE IRCCS CA’
GRANDA, OSPEDALE MAGGIOREPOLICLINICO DI MILANO ED IDENTIFICATO AL
FOGLIO 3 MAPPALE A DEL COMUNE DI VEDANO AL LAMBRO (MB)»</t>
  </si>
  <si>
    <t>B14EA44C75</t>
  </si>
  <si>
    <t xml:space="preserve">Arch. Adriano Colleoni
Arch. Michela Tessoni                        Arch. Fabio Zangheri                       Cassani &amp; Sergi Architetti Associati           </t>
  </si>
  <si>
    <t>Arch. Adriano Colleoni</t>
  </si>
  <si>
    <t>AFFIDAMENTO DIRETTO DEL CONTRATTO DI ACQUISTO DI
UNO STRUMENTO GNSS RTK MULTIFREQUENZA (L1-L2-L5) E
MULTICOSTELLAZIONE (GPS, GLONASS, BEIDOU, GALILEO</t>
  </si>
  <si>
    <t>AM196_38</t>
  </si>
  <si>
    <t>AM196_37</t>
  </si>
  <si>
    <t>GEC Software Srl                          Teorema Srl                                       Sokkia S.r.l.</t>
  </si>
  <si>
    <t>B05C10A8C1</t>
  </si>
  <si>
    <t>GEC Software s.r.l.</t>
  </si>
  <si>
    <t>AM197_92</t>
  </si>
  <si>
    <t>AM197_39</t>
  </si>
  <si>
    <t>Puricelli Ambiente Verde srl           Aneltec srl</t>
  </si>
  <si>
    <t>AFFIDAMENTO DIRETTO DEL CONTRATTO DI ACQUISTO DEI LAVORI DI
IMPERMEABILIZZAZIONE DI DUE TRATTI DEL RAMO PRIMO E RAMO SECONDO
DELLA ROGGIA DENOMINATA ROGGIONE NEL COMUNE DI MORIMONDO (MI)</t>
  </si>
  <si>
    <t>B0AA4E04F8</t>
  </si>
  <si>
    <t>Puricelli Ambiente Verde srl</t>
  </si>
  <si>
    <t>AFFIDAMENTO DELL’INCARICO PROFESSIONALE PER LA DOCENZA NEL
CORSO DELL’ACCADEMIA CA’ GRANDA DEL 15 FEBBRAIO 2024 AL DOTT.
FRANCESCO FERRERO</t>
  </si>
  <si>
    <t>AM198_40</t>
  </si>
  <si>
    <t>Arch. Elena Dugaria</t>
  </si>
  <si>
    <t>Prof. Bach</t>
  </si>
  <si>
    <t>AM199_41</t>
  </si>
  <si>
    <t>AFFIDAMENTO DELL’INCARICO PROFESSIONALE PER LA DOCENZA NEL
CORSO DELL’ACCADEMIA CA’ GRANDA DEL 15 FEBBRAIO 2024 AL DOTT.
LUCIANO COMINO</t>
  </si>
  <si>
    <t>Dott. Francesco Ferrero</t>
  </si>
  <si>
    <t>Dott. Luciano Comino</t>
  </si>
  <si>
    <t>Dott. Luciano comino</t>
  </si>
  <si>
    <t>AFFIDAMENTO DIRETTO DEL CONTRATTO DI ACQUISTO DI
N. 44 FOGLI CATASTALI IN FORMATO CXF»</t>
  </si>
  <si>
    <t>AM200_43</t>
  </si>
  <si>
    <t>AM201_106</t>
  </si>
  <si>
    <t>AM201_105</t>
  </si>
  <si>
    <t>AFFIDAMENTO DIRETTO DEL CONTRATTO DI ACQUISTO DI UN NUMERO
MASSIMO DI 30 FRAZIONAMENTI, 10 CERTIFICAZIONI ENERGETICHE E 20
VARIAZIONI COLTURALI PER ALCUNI IMMOBILI DI PROPRIETA’ DI
FONDAZIONE IRCCS CA’ GRANDA FINO AL 31.12.2026</t>
  </si>
  <si>
    <t>B07D3C2F44</t>
  </si>
  <si>
    <t>Studio Pisacreta                                 Studio Ass. Aude</t>
  </si>
  <si>
    <t>Studio Pisacreta</t>
  </si>
  <si>
    <t>AM202_89</t>
  </si>
  <si>
    <t>AFFIDAMENTO DIRETTO DEL CONTRATTO DI ACQUISTO DEL SERVIZIO DI
REGOLARIZZAZIONE CATASTALE DI ALCUNI IMMOBILI DI PROPRIETA’ DI
FONDAZIONE IRCCS CA’ GRANDA FINO AL 31.12.2026 PER UN NUMERO MASSIMO
DI 30 VOLTURE E 10 VARIAZIONI CATASTALI URBANE»</t>
  </si>
  <si>
    <t>Studio Ass. Aude</t>
  </si>
  <si>
    <t>Studio Ass. Aude                               Geom. Pisacreta</t>
  </si>
  <si>
    <t>B07D444A8D</t>
  </si>
  <si>
    <t>AM202_88</t>
  </si>
  <si>
    <t>AM203_95</t>
  </si>
  <si>
    <t>AM203_62</t>
  </si>
  <si>
    <t>IKEA Italia Retail Srl                            Arredi3N Srl                                        Botticini F.lli di Botticini Mauro          Castelarredo sas</t>
  </si>
  <si>
    <t>B0DD9E4AFC</t>
  </si>
  <si>
    <t>Agenzia delle entrate</t>
  </si>
  <si>
    <t xml:space="preserve">IKEA Italia Retail Srl  </t>
  </si>
  <si>
    <t>AFFIDAMENTO DELL’INCARICO PROFESSIONALE PER LA REDAZIONE DI
14 NUOVE STORIE DI DONAZIONI IN FAVORE DELL’OSPEDALE PER IL
VOLUME "TI LASCIO UN TESORO: VOLTI E STORIE DI SEICENTO ANNI DI
DONAZIONI”»</t>
  </si>
  <si>
    <t>AM205_65</t>
  </si>
  <si>
    <t>Annalisa Teggi</t>
  </si>
  <si>
    <t>AFFIDAMENTO DIRETTO DEL CONTRATTO DI ACQUISTO
DEL SERVIZIO DI FORNITURA, TRASPORTO, MONTAGGIO E POSA DI ARREDI,
ELETTRODOMESTICI, COMPLEMENTI DI ARREDO E CORPI ILLUMINANTI, PER
N° 4 ABITAZIONI PRESSO IL COMPLESSO RESIDENZIALE DI CASCINA BASIANO -
MORIMONDO (MI)</t>
  </si>
  <si>
    <t>AFFIDAMENTO DELL’INCARICO PROFESSIONALE PER ASSISTENZA IN
DIRITTO DELLE ACQUE PER UN TOTALE MASSIMO DI 30 ORE FINO AL
31.12.2024»</t>
  </si>
  <si>
    <t>Avv Francesco Mantovani</t>
  </si>
  <si>
    <t>AM206_66</t>
  </si>
  <si>
    <t>Avv. Francesco Mantovani</t>
  </si>
  <si>
    <t>AM207_67</t>
  </si>
  <si>
    <t>AFFIDAMENTO DELL’INCARICO PROFESSIONALE PER LA DOCENZA NEL
CORSO DELL’ACCADEMIA CA’ GRANDA DEL 29 FEBBRAIO 2024»</t>
  </si>
  <si>
    <t>Prof.ssa Arianna Facchi</t>
  </si>
  <si>
    <t>AM208_69</t>
  </si>
  <si>
    <t>AM208_68</t>
  </si>
  <si>
    <t>B09CD41550</t>
  </si>
  <si>
    <t>Gi.Al. sas</t>
  </si>
  <si>
    <t>Gi.Al. Sas</t>
  </si>
  <si>
    <t>AFFIDAMENTO DIRETTO DEL CONTRATTO DI ACQUISTO PER SERVIZIO DI
INSTALLAZIONE DI MATERIALE ELETTRICO PRESSO LA SEDE DELLA
FONDAZIONE PER UN MASSIMO DI 70 ORE</t>
  </si>
  <si>
    <t>AFFIDAMENTO DELL’INCARICO PROFESSIONALE PER SOPRALLUOGHI E
VERIFICHE DI RISPONDENZA DELLE OPERE DI MANUTENZIONE
ORDINARIA E STRAORDINARIA PRESSO GLI IMMOBILI IN USUFRUTTO ALLA
FONDAZIONE PATRIMONIO CA’ GRANDA PER UN NUMERO MASSIMO DI 50
GIORNATE DI SOPRALLUOGO FINO AL 31.12.2026</t>
  </si>
  <si>
    <t>AM209_70</t>
  </si>
  <si>
    <t>Arch. Beatrice Vezzosi                       Arch. Marco Sessa</t>
  </si>
  <si>
    <t>Arch. Beatrice Vezzosi</t>
  </si>
  <si>
    <t>AFFIDAMENTO DELL’INCARICO PROFESSIONALE PER LA STIMA DEL
CANONE DI AFFITTO DEL PODERE RISERVA DI CACCIA IN BERTONICO E
DEL VALORE DI VENDITA DEL MATERIALE LEGNOSO IVI UBICATO</t>
  </si>
  <si>
    <t>AM210_72</t>
  </si>
  <si>
    <t>Dott. For. Roberto Musmeci</t>
  </si>
  <si>
    <t>AFFIDAMENTO DELL’INCARICO PROFESSIONALE PER LA STIMA DEL
CANONE D’AFFITTO DEI TERRENI BOSCATI SITI A MORIMONDO (MI</t>
  </si>
  <si>
    <t>AM211_211</t>
  </si>
  <si>
    <t>08/03/82024</t>
  </si>
  <si>
    <t>AM212_74</t>
  </si>
  <si>
    <t>AFFIDAMENTO DELL’INCARICO PROFESSIONALE PER ASSISTENZA IN
DIRITTO AGRARIO FINO AL 31.12.2024</t>
  </si>
  <si>
    <t>Avv. Massimo Nicolini</t>
  </si>
  <si>
    <t>AFFIDAMENTO DELL’INCARICO PROFESSIONALE PER LA PERIZIA
ASSEVERATA DI CONFORMITÀ URBANISTICA E CATASTALE DI ALCUNI
IMMOBILI DI PROPRIETÀ DI FONDAZIONE IRCCS CA’ GRANDA OSPEDALE
MAGGIORE POLICLINICO DI MILANO CENSITO AL FG 17 P. 116 E 117 DEL
CATASTO FABBRICATI DEL COMUNE DI LODI</t>
  </si>
  <si>
    <t>AM213_82</t>
  </si>
  <si>
    <t>Geom. Fabiano Riva                               St. Geom. Rosco Baldassarre</t>
  </si>
  <si>
    <t>Geom. Fabiano Riva</t>
  </si>
  <si>
    <t>AFFIDAMENTO DIRETTO DEL CONTRATTO DI ACQUISTO DEL SERVIZIO DI
DIGITALIZZAZIONE DEI CME INERENTI I CONTRATTI AGRARI</t>
  </si>
  <si>
    <t>AM214_84</t>
  </si>
  <si>
    <t>AM214_83</t>
  </si>
  <si>
    <t>B0DE02DAC6</t>
  </si>
  <si>
    <t>KService Impresa Sociale Srl                       Arch Marco Sessa</t>
  </si>
  <si>
    <t xml:space="preserve">KService Impresa Sociale Srl   </t>
  </si>
  <si>
    <t>AFFIDAMENTO DIRETTO DEL CONTRATTO DI ACQUISTO DEL SERVIZIO DI REALIZZAZIONE DI PODCAST SULLA STORIA DELLE DONAZIONI IN FAVORE DELL’OSPEDALE</t>
  </si>
  <si>
    <t>COM</t>
  </si>
  <si>
    <t>AM215_91</t>
  </si>
  <si>
    <t>21/03/20324</t>
  </si>
  <si>
    <t>AM215_90</t>
  </si>
  <si>
    <t>B0EBD40A72;</t>
  </si>
  <si>
    <t>Podcastory Srl                                    Audio Tales srl                    Quarantacinque di Michela Atzeni</t>
  </si>
  <si>
    <t xml:space="preserve">Podcastory Srl  </t>
  </si>
  <si>
    <t>AFFIDAMENTO DELL’INCARICO PROFESSIONALE PER ATTIVITA’ DI
ORGANIZZAZIONE E GESTIONE DI UN PROGRAMMA DI ALMENO 48 EVENTI
NELL’OASI CA’ GRANDA - STAGIONE 2024</t>
  </si>
  <si>
    <t>AM216_92</t>
  </si>
  <si>
    <t>Alessandra Ferraris di Celle</t>
  </si>
  <si>
    <t>AM217_94</t>
  </si>
  <si>
    <t>AM217_93</t>
  </si>
  <si>
    <t>AFFIDAMENTO DIRETTO DEL CONTRATTO DI ACQUISTO DELLA FORNITURA
DI N. 30 SENSORI DI LIVELLO</t>
  </si>
  <si>
    <t>Enginko Srl                                      CShark Srl                                 Allnet.Italia Spa</t>
  </si>
  <si>
    <t xml:space="preserve">Enginko Srl      </t>
  </si>
  <si>
    <t>B0D26EB99A;</t>
  </si>
  <si>
    <t>AM218_96</t>
  </si>
  <si>
    <t>AFFIDAMENTO DELL’INCARICO PROFESSIONALE PER LA GESTIONE DEGLI
ADEMPIMENTI FISCALI, LA CONSULENZA FISCALE E IN MATERIA
BILANCISTICA 2024 - 2025</t>
  </si>
  <si>
    <t>Dott. Damiano Zazzeron
dello Studio Zazzeron &amp; Cameretti Associati</t>
  </si>
  <si>
    <t>AM219_202</t>
  </si>
  <si>
    <t>AFFIDAMENTO DELL’INCARICO PROFESSIONALE PER IL
MONITORAGGIO FAUNISTICO DI 5 AREE OGGETTO DI INTERVENTI
AGROAMBIENTALI</t>
  </si>
  <si>
    <t>Agr.
Giovanni Colombo</t>
  </si>
  <si>
    <t>AM220_104</t>
  </si>
  <si>
    <t>AFFIDAMENTO DIRETTO DEL CONTRATTO DI ACQUISTO
PER LA FORNITURA ED INSTALLAZIONE DI N 7 TENDE A RULLO NEGLI UFFICI
DI FONDAZIONE PATRIMONIO CA’ GRANDA</t>
  </si>
  <si>
    <t>AM220_103</t>
  </si>
  <si>
    <t>B1120B2F15</t>
  </si>
  <si>
    <t>F.lli Cavaliere snc</t>
  </si>
  <si>
    <t>AFFIDAMENTO DIRETTO DEL CONTRATTO DI ACQUISTO DEL
SERVIZIO DI ORGANIZZAZIONE E REALIZZAZIONE DI UN PERCORSO
DIDATTICO PER 70 STUDENTI: COORDINAMENTO, FORMAZIONE DI 8
INSEGNANTI, 3 USCITE DIDATTICHE CON TRASPORTO PRESSO CASCINE DELLA
FONDAZIONE PATRIMONIO CA’ GRANDA</t>
  </si>
  <si>
    <t>B13009314D</t>
  </si>
  <si>
    <t>Stripes Soc. Coop.
Onlus</t>
  </si>
  <si>
    <t>AM221_109</t>
  </si>
  <si>
    <t>AM221_108</t>
  </si>
  <si>
    <t>AM22_119</t>
  </si>
  <si>
    <t>AFFIDAMENTO DIRETTO DEL CONTRATTO DI ACQUISTO DI LAVORI DI
MANUTENZIONE PER INTERVENTI DI RIPARAZIONE DI COPERTURE PER
INFILTRAZIONI D’ACQUA IN ALCUNE ABITAZIONI SITE NEL COMUNE DI
MORIMONDO</t>
  </si>
  <si>
    <t>AM222_118</t>
  </si>
  <si>
    <t>B0F08D3819</t>
  </si>
  <si>
    <t>Multi Manutenzione s.r.l.</t>
  </si>
  <si>
    <t>Stripes Soc. Coop.Onlus</t>
  </si>
  <si>
    <t>Agr. Giovanni Colombo</t>
  </si>
  <si>
    <t>B17CEABC4A</t>
  </si>
  <si>
    <t>AFFIDAMENTO DIRETTO DEL CONTRATTO DI ACQUISTO DEL
SERVIZIO DI ASSISTENZA SOFTWARE DI CONTABILITÀ ANNO 2024</t>
  </si>
  <si>
    <t>TEAMSYSTEM SPA</t>
  </si>
  <si>
    <t>AQ8_NR6</t>
  </si>
  <si>
    <t>RUP</t>
  </si>
  <si>
    <t>AFFIDAMENTO DIRETTO DEL CONTRATTO DI ACQUISTO DI EROGAZIONE DI UNA GIORNATA DI FORMAZIONE IN MATERIA DI INTELLIGENZA ARTIFICIALE AL PERSONALE DIPENDETE DELLA
FONDAZIONE</t>
  </si>
  <si>
    <t>B1B8720A59</t>
  </si>
  <si>
    <t>AQ9_NR7</t>
  </si>
  <si>
    <t>AQ9_AA3</t>
  </si>
  <si>
    <t xml:space="preserve">Data Pizza srl </t>
  </si>
  <si>
    <t>Data Pizza drl</t>
  </si>
  <si>
    <t>AFFIDAMENTO DIRETTO DEL CONTRATTO DI ACQUISTO
DEL SERVIZIO DI PROTOCOLLO E GESTIONE DOCUMENTALE "ARCADOC" IN
CLOUD»</t>
  </si>
  <si>
    <t>AQ10_AA7</t>
  </si>
  <si>
    <t>AQ10_NR8</t>
  </si>
  <si>
    <t>Aeffegroup Srl,</t>
  </si>
  <si>
    <t>B1D765EA2A</t>
  </si>
  <si>
    <t xml:space="preserve">AQ3_NR1 </t>
  </si>
  <si>
    <t>AQ3_AA1</t>
  </si>
  <si>
    <t>AFFIDAMENTO DIRETTO DEL CONTRATTO DI ACQUISTO DEL
SERVIZIO ANNUALE DI INSERIMENTO DATI RELATIVI AGLI IMMOBILI DI
PROPRIETÀ DI FONDAZIONE IRCCS CA' GRANDA OSPEDALE MAGGIORE
POLICLINICO NEL PORTALE DEL MINISTERO DELL'ECONOMIA E DELLE
FINANZE PER L'ADEMPIMENTO DEL RELATIVO DEBITO INFORMATIVO</t>
  </si>
  <si>
    <t>AQ12_AA8</t>
  </si>
  <si>
    <t>AQ12_NR10</t>
  </si>
  <si>
    <t>Progel Srl</t>
  </si>
  <si>
    <t>B16A7C1D5E</t>
  </si>
  <si>
    <t>AQ13_NR11</t>
  </si>
  <si>
    <t>AFFIDAMENTO DIRETTO DEL CONTRATTO DI ACQUISTO PER
L’INTERVENTO DI UN FABBRO PER LA CHIUSURA CON PIASTRE DI UNA UNITA’
ABITATIVA IN VIA PAVIA 17, FRAZIONE FALLAVECCHIA COMUNE DI
MORIMONDO (MI) IDENTIFICATA CATASTALMENTE AL FG 28, MAPP. 11 SUB. 2 E
PER LA SOSTITUZIONE DELLA SERRATURA DELLA PORTA D’INGRESSO DI UNA
UNITA’ ABITATIVA IN VIA LATTUADA 41, FRAZIONE CASELLE NEL COMUNE DI
OZZERO (MI) IDENTIFICATA CATASTALMENTE AL FG. 2 MAPP. 39 SUB. 1</t>
  </si>
  <si>
    <t>B1D59694C5</t>
  </si>
  <si>
    <t>AQ13_AA11</t>
  </si>
  <si>
    <t>PARMIFER S.R.L.</t>
  </si>
  <si>
    <t>AQ14_NR</t>
  </si>
  <si>
    <t>AFFIDAMENTO DIRETTO DEL CONTRATTO DI ACQUISTO DI
SERVIZIO DI SOSTITUZIONE DI N 2 ANTENNE PRESSO LE DUE UNITA’
IMMOBILIARI IN USO AL PERSONALE DISTACCATO PER LE ATTIVITA’ SUL
TERRITORIO</t>
  </si>
  <si>
    <t>B1D20F1B4B</t>
  </si>
  <si>
    <t>Pianeta Sat 2000 di Stefano Micali</t>
  </si>
  <si>
    <t>AQ15_NR9</t>
  </si>
  <si>
    <t>AQ15_AA9</t>
  </si>
  <si>
    <t>AQ14_AA10</t>
  </si>
  <si>
    <t>B1D1F0661D</t>
  </si>
  <si>
    <t>AFFIDAMENTO DIRETTO DEL CONTRATTO DI ACQUISTO DEL SERVIZIO
DI PULIZIA DI N 26 UNITÀ IMMOBILIARI CC.DD. “CASE EX-COLONICHE”
INTERESSATE DA FINE LAVORI EDILI E/O DA FINE LOCAZIONE, DI PROPRIETÀ
DI FONDAZIONE IRCCS CA’ GRANDA OSPEDALE MAGGIORE POLICLINICO
EDUBICATE PRESSO I COMUNI DI MORIMONDO (MI) E ROSATE (MI), PER UN
TOTALE DI 32 INTERVENTI</t>
  </si>
  <si>
    <t>Frassati Spa                                             LM Traslochi e Servizi di Losurdo Marco Progetti e Lavoro Soc. Coop.</t>
  </si>
  <si>
    <t>Frassati Spa</t>
  </si>
  <si>
    <t>AFFIDAMENTO DELL’INCARICO PROFESSIONALE PER L’AGGIORNAMENTO
CATASTALE DELL’IMMOBILE DENOMINATO CASCINA MONTALBANO SITO
AD OPERA ED IDENTIFICATO CATASTALMENTE AL FG 8 MAPPALI 4,5,6,73 ED
ACQUE DEL CATASTO DI OPERA (MI)</t>
  </si>
  <si>
    <t>Geom Danilo Granata</t>
  </si>
  <si>
    <t>AFFIDAMENTO DELL’ INCARICO PROFESSIONALE PER IL RILIEVO E LA
VALUTAZIONE PER LA MESSA IN SICUREZZA DEL PARCO DEL COMPLESSO DI
S. MARIA DELLE SELVE IN VEDANO AL LAMBRO (MB) DI PROPRIETÀ DI
FONDAZIONE IRCCS CA’ GRANDA OSPEDALE MAGGIORE POLICLINICO
MILANO, COMPLETO DI RELAZIONE DEGLI INTERVENTI E CME,
PRESENTAZIONE DELLE PRATICHE AGLI ENTI COMPETENTI E IL
CONTROLLO DEGLI INTERVENTI DI MESSA IN SICUREZZA</t>
  </si>
  <si>
    <t>Dott. Agr. Maierini                              Agro Service Srl Dott. Agr. Massa Saluzzo</t>
  </si>
  <si>
    <t xml:space="preserve">Dott. Agr. Maierini     </t>
  </si>
  <si>
    <t>AFFIDAMENTO DELL’INCARICO PROFESSIONALE PER IL GIUDIZIO AGRARIO
NEI CONFRONTI DELLA DITTA INDIVIDUALE BIFFI MARCO</t>
  </si>
  <si>
    <t>PRO_IP5_AI4</t>
  </si>
  <si>
    <t>PRO_IP3_AI3</t>
  </si>
  <si>
    <t>PRO_IP1_AI1</t>
  </si>
  <si>
    <t>B050453D40</t>
  </si>
  <si>
    <t>B062B5934A</t>
  </si>
  <si>
    <t>AM223_126</t>
  </si>
  <si>
    <t>B207044738</t>
  </si>
  <si>
    <t>AM223_125</t>
  </si>
  <si>
    <t>AFFIDAMENTO DIRETTO DEL CONTRATTO DI ACQUISTO DEL SERVIZIO PER
LA GESTIONE DELLA PIATTAFORMA DI WELFARE AZIENDALE
EDENRED SRL FINO AL 31/12/2024</t>
  </si>
  <si>
    <t>Edenred Italia Srl,</t>
  </si>
  <si>
    <t>AM224_127</t>
  </si>
  <si>
    <t>AM224_128</t>
  </si>
  <si>
    <t>B2082F10A2</t>
  </si>
  <si>
    <t>AFFIDAMENTO DIRETTO DEL CONTRATTO DI ACQUISTO DEL SERVIZIO PER
LA COPERTURA DEL RUOLO DI RSPP DELLA FONDAZIONE FINO AL 31.12.202</t>
  </si>
  <si>
    <t>Cheno Servizi srl</t>
  </si>
  <si>
    <t>AM225_130</t>
  </si>
  <si>
    <t>31/05/20024</t>
  </si>
  <si>
    <t>AM225_129</t>
  </si>
  <si>
    <t>B20875C5F5</t>
  </si>
  <si>
    <t>dott. Giulio Preti</t>
  </si>
  <si>
    <t>AFFIDAMENTO DIRETTO DEL CONTRATTO DI ACQUISTO DEL SERVIZIO PER
LA SORVEGLIANZA SANITARIA DEI LAVORATORI DELLA FONDAZIONE FINO AL
31.12.2026</t>
  </si>
  <si>
    <t>AQ8_AA12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</si>
</sst>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 #,##0.00\ &quot;€&quot;_-;\-* #,##0.00\ &quot;€&quot;_-;_-* &quot;-&quot;??\ &quot;€&quot;_-;_-@_-"/>
    <numFmt numFmtId="43" formatCode="_-* #,##0.00\ _€_-;\-* #,##0.00\ _€_-;_-* &quot;-&quot;??\ _€_-;_-@_-"/>
  </numFmts>
  <fonts count="8" x14ac:knownFonts="1">
    <font>
      <sz val="11"/>
      <color theme="1"/>
      <name val="Calibri"/>
      <family val="2"/>
      <scheme val="minor"/>
    </font>
    <font>
      <sz val="11"/>
      <color theme="1"/>
      <name val="Calibri"/>
      <family val="2"/>
      <scheme val="minor"/>
    </font>
    <font>
      <sz val="11"/>
      <color theme="1"/>
      <name val="Garamond"/>
      <family val="1"/>
    </font>
    <font>
      <b/>
      <sz val="11"/>
      <color theme="1"/>
      <name val="Garamond"/>
      <family val="1"/>
    </font>
    <font>
      <b/>
      <sz val="11"/>
      <name val="Garamond"/>
      <family val="1"/>
    </font>
    <font>
      <sz val="9"/>
      <color theme="1"/>
      <name val="Garamond"/>
      <family val="1"/>
    </font>
    <font>
      <sz val="8"/>
      <color theme="1"/>
      <name val="Garamond"/>
      <family val="1"/>
    </font>
    <font>
      <sz val="10"/>
      <color theme="1"/>
      <name val="Garamond"/>
      <family val="1"/>
    </font>
  </fonts>
  <fills count="4">
    <fill>
      <patternFill patternType="none"/>
    </fill>
    <fill>
      <patternFill patternType="gray125"/>
    </fill>
    <fill>
      <patternFill patternType="solid">
        <fgColor theme="4"/>
        <bgColor indexed="64"/>
      </patternFill>
    </fill>
    <fill>
      <patternFill patternType="solid">
        <fgColor theme="2" tint="-9.9978637043366805E-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34">
    <xf numFmtId="0" fontId="0" fillId="0" borderId="0" xfId="0"/>
    <xf numFmtId="0" fontId="2" fillId="0" borderId="0" xfId="0" applyFont="1"/>
    <xf numFmtId="0" fontId="3" fillId="2" borderId="1" xfId="0" applyFont="1" applyFill="1" applyBorder="1" applyAlignment="1">
      <alignment horizontal="center" vertical="center" wrapText="1"/>
    </xf>
    <xf numFmtId="1" fontId="4" fillId="2" borderId="1" xfId="0" applyNumberFormat="1" applyFont="1" applyFill="1" applyBorder="1" applyAlignment="1">
      <alignment horizontal="center" vertical="center" wrapText="1"/>
    </xf>
    <xf numFmtId="44" fontId="3" fillId="2" borderId="1" xfId="2" applyFont="1" applyFill="1" applyBorder="1" applyAlignment="1">
      <alignment horizontal="center" vertical="center" wrapText="1"/>
    </xf>
    <xf numFmtId="43" fontId="2" fillId="0" borderId="0" xfId="1" applyFont="1"/>
    <xf numFmtId="0" fontId="2" fillId="0" borderId="1" xfId="0" applyFont="1" applyBorder="1"/>
    <xf numFmtId="0" fontId="2" fillId="0" borderId="1" xfId="0" quotePrefix="1" applyFont="1" applyBorder="1" applyAlignment="1">
      <alignment horizontal="center"/>
    </xf>
    <xf numFmtId="43" fontId="2" fillId="0" borderId="1" xfId="1" applyFont="1" applyBorder="1"/>
    <xf numFmtId="0" fontId="2" fillId="0" borderId="1" xfId="0" applyFont="1" applyBorder="1" applyAlignment="1">
      <alignment horizontal="center"/>
    </xf>
    <xf numFmtId="0" fontId="2" fillId="0" borderId="1" xfId="0" applyFont="1" applyBorder="1" applyAlignment="1">
      <alignment wrapText="1"/>
    </xf>
    <xf numFmtId="14" fontId="2" fillId="0" borderId="0" xfId="0" applyNumberFormat="1" applyFont="1"/>
    <xf numFmtId="0" fontId="3" fillId="0" borderId="1" xfId="0" applyFont="1" applyBorder="1" applyAlignment="1">
      <alignment horizontal="center"/>
    </xf>
    <xf numFmtId="0" fontId="2" fillId="0" borderId="0" xfId="0" applyFont="1" applyAlignment="1">
      <alignment horizontal="center"/>
    </xf>
    <xf numFmtId="14" fontId="2" fillId="0" borderId="1" xfId="0" applyNumberFormat="1" applyFont="1" applyBorder="1" applyAlignment="1">
      <alignment horizontal="center"/>
    </xf>
    <xf numFmtId="43" fontId="3" fillId="2" borderId="1" xfId="1" applyFont="1" applyFill="1" applyBorder="1" applyAlignment="1">
      <alignment horizontal="center" vertical="center" wrapText="1"/>
    </xf>
    <xf numFmtId="0" fontId="2" fillId="0" borderId="0" xfId="0" applyFont="1" applyAlignment="1">
      <alignment wrapText="1"/>
    </xf>
    <xf numFmtId="43" fontId="2" fillId="3" borderId="1" xfId="1" applyFont="1" applyFill="1" applyBorder="1"/>
    <xf numFmtId="43" fontId="2" fillId="0" borderId="1" xfId="1" applyFont="1" applyFill="1" applyBorder="1"/>
    <xf numFmtId="14" fontId="2" fillId="0" borderId="1" xfId="0" applyNumberFormat="1" applyFont="1" applyBorder="1" applyAlignment="1">
      <alignment horizontal="center" wrapText="1"/>
    </xf>
    <xf numFmtId="14" fontId="2" fillId="3" borderId="1" xfId="0" applyNumberFormat="1" applyFont="1" applyFill="1" applyBorder="1" applyAlignment="1">
      <alignment horizontal="center" wrapText="1"/>
    </xf>
    <xf numFmtId="0" fontId="2" fillId="0" borderId="0" xfId="0" applyFont="1" applyAlignment="1">
      <alignment horizontal="center" wrapText="1"/>
    </xf>
    <xf numFmtId="2" fontId="2" fillId="0" borderId="1" xfId="1" applyNumberFormat="1" applyFont="1" applyBorder="1"/>
    <xf numFmtId="0" fontId="5" fillId="0" borderId="1" xfId="0" applyFont="1" applyBorder="1" applyAlignment="1">
      <alignment wrapText="1"/>
    </xf>
    <xf numFmtId="0" fontId="6" fillId="0" borderId="1" xfId="0" applyFont="1" applyBorder="1" applyAlignment="1">
      <alignment wrapText="1"/>
    </xf>
    <xf numFmtId="0" fontId="7" fillId="0" borderId="1" xfId="0" applyFont="1" applyBorder="1" applyAlignment="1">
      <alignment wrapText="1"/>
    </xf>
    <xf numFmtId="14" fontId="2" fillId="0" borderId="0" xfId="0" applyNumberFormat="1" applyFont="1" applyAlignment="1">
      <alignment horizontal="center"/>
    </xf>
    <xf numFmtId="4" fontId="2" fillId="0" borderId="0" xfId="0" applyNumberFormat="1" applyFont="1"/>
    <xf numFmtId="0" fontId="7" fillId="0" borderId="0" xfId="0" applyFont="1" applyAlignment="1">
      <alignment wrapText="1"/>
    </xf>
    <xf numFmtId="0" fontId="6" fillId="0" borderId="0" xfId="0" applyFont="1" applyAlignment="1">
      <alignment wrapText="1"/>
    </xf>
    <xf numFmtId="14" fontId="6" fillId="0" borderId="1" xfId="0" applyNumberFormat="1" applyFont="1" applyBorder="1" applyAlignment="1">
      <alignment wrapText="1"/>
    </xf>
    <xf numFmtId="0" fontId="6" fillId="0" borderId="1" xfId="0" applyFont="1" applyBorder="1" applyAlignment="1">
      <alignment vertical="center" wrapText="1"/>
    </xf>
    <xf numFmtId="0" fontId="2" fillId="0" borderId="1" xfId="0" applyFont="1" applyBorder="1" applyAlignment="1">
      <alignment horizontal="center" wrapText="1"/>
    </xf>
    <xf numFmtId="43" fontId="2" fillId="0" borderId="1" xfId="0" applyNumberFormat="1" applyFont="1" applyBorder="1"/>
  </cellXfs>
  <cellStyles count="3">
    <cellStyle name="Migliaia" xfId="1" builtinId="3"/>
    <cellStyle name="Normale" xfId="0" builtinId="0"/>
    <cellStyle name="Valuta" xfId="2"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8"/>
  <sheetViews>
    <sheetView tabSelected="1" zoomScale="90" zoomScaleNormal="90" workbookViewId="0">
      <pane ySplit="1" topLeftCell="A2" activePane="bottomLeft" state="frozen"/>
      <selection activeCell="B1" sqref="B1"/>
      <selection pane="bottomLeft" activeCell="D7" sqref="D7"/>
    </sheetView>
  </sheetViews>
  <sheetFormatPr defaultColWidth="25.5703125" defaultRowHeight="15" x14ac:dyDescent="0.25"/>
  <cols>
    <col min="1" max="2" width="14" style="1" customWidth="1"/>
    <col min="3" max="3" width="5.7109375" style="1" customWidth="1"/>
    <col min="4" max="4" width="14" style="13" customWidth="1"/>
    <col min="5" max="5" width="12.7109375" style="13" customWidth="1"/>
    <col min="6" max="6" width="13.28515625" style="1" bestFit="1" customWidth="1"/>
    <col min="7" max="7" width="9.28515625" style="1" customWidth="1"/>
    <col min="8" max="8" width="11.42578125" style="1" customWidth="1"/>
    <col min="9" max="9" width="70.7109375" style="16" customWidth="1"/>
    <col min="10" max="10" width="12.85546875" style="13" bestFit="1" customWidth="1"/>
    <col min="11" max="11" width="34.5703125" style="1" customWidth="1"/>
    <col min="12" max="12" width="6.140625" style="13" customWidth="1"/>
    <col min="13" max="13" width="28.28515625" style="1" customWidth="1"/>
    <col min="14" max="14" width="14.5703125" style="1" customWidth="1"/>
    <col min="15" max="16" width="11.85546875" style="1" bestFit="1" customWidth="1"/>
    <col min="17" max="17" width="12.85546875" style="1" bestFit="1" customWidth="1"/>
    <col min="18" max="18" width="17" style="5" customWidth="1"/>
    <col min="19" max="19" width="17.42578125" style="21" bestFit="1" customWidth="1"/>
    <col min="20" max="16384" width="25.5703125" style="1"/>
  </cols>
  <sheetData>
    <row r="1" spans="1:20" s="13" customFormat="1" ht="45" x14ac:dyDescent="0.25">
      <c r="A1" s="2" t="s">
        <v>183</v>
      </c>
      <c r="B1" s="2" t="s">
        <v>0</v>
      </c>
      <c r="C1" s="2" t="s">
        <v>3</v>
      </c>
      <c r="D1" s="2" t="s">
        <v>16</v>
      </c>
      <c r="E1" s="3" t="s">
        <v>20</v>
      </c>
      <c r="F1" s="2" t="s">
        <v>4</v>
      </c>
      <c r="G1" s="2" t="s">
        <v>5</v>
      </c>
      <c r="H1" s="2" t="s">
        <v>17</v>
      </c>
      <c r="I1" s="2" t="s">
        <v>6</v>
      </c>
      <c r="J1" s="2" t="s">
        <v>15</v>
      </c>
      <c r="K1" s="2" t="s">
        <v>19</v>
      </c>
      <c r="L1" s="2" t="s">
        <v>14</v>
      </c>
      <c r="M1" s="2" t="s">
        <v>7</v>
      </c>
      <c r="N1" s="4" t="s">
        <v>8</v>
      </c>
      <c r="O1" s="4" t="s">
        <v>9</v>
      </c>
      <c r="P1" s="4" t="s">
        <v>13</v>
      </c>
      <c r="Q1" s="4" t="s">
        <v>10</v>
      </c>
      <c r="R1" s="15" t="s">
        <v>11</v>
      </c>
      <c r="S1" s="2" t="s">
        <v>12</v>
      </c>
    </row>
    <row r="2" spans="1:20" ht="23.25" x14ac:dyDescent="0.25">
      <c r="A2" s="9"/>
      <c r="B2" s="9"/>
      <c r="C2" s="7"/>
      <c r="D2" s="9" t="s">
        <v>22</v>
      </c>
      <c r="E2" s="14">
        <v>45308</v>
      </c>
      <c r="F2" s="6"/>
      <c r="G2" s="6"/>
      <c r="H2" s="6" t="s">
        <v>24</v>
      </c>
      <c r="I2" s="24" t="s">
        <v>23</v>
      </c>
      <c r="J2" s="9">
        <v>1</v>
      </c>
      <c r="K2" s="10" t="s">
        <v>73</v>
      </c>
      <c r="L2" s="9">
        <v>1</v>
      </c>
      <c r="M2" s="6" t="s">
        <v>73</v>
      </c>
      <c r="N2" s="8"/>
      <c r="O2" s="8">
        <f>N2*4/100</f>
        <v>0</v>
      </c>
      <c r="P2" s="8">
        <f>+(N2+O2)*0.22</f>
        <v>0</v>
      </c>
      <c r="Q2" s="8">
        <v>1000</v>
      </c>
      <c r="R2" s="8">
        <v>1000</v>
      </c>
      <c r="S2" s="19">
        <v>45355</v>
      </c>
      <c r="T2" s="11"/>
    </row>
    <row r="3" spans="1:20" ht="34.5" x14ac:dyDescent="0.25">
      <c r="A3" s="9"/>
      <c r="B3" s="9"/>
      <c r="C3" s="7" t="s">
        <v>1</v>
      </c>
      <c r="D3" s="9" t="s">
        <v>25</v>
      </c>
      <c r="E3" s="14">
        <v>45315</v>
      </c>
      <c r="F3" s="6"/>
      <c r="G3" s="6"/>
      <c r="H3" s="6" t="s">
        <v>24</v>
      </c>
      <c r="I3" s="24" t="s">
        <v>26</v>
      </c>
      <c r="J3" s="9">
        <v>1</v>
      </c>
      <c r="K3" s="6" t="s">
        <v>45</v>
      </c>
      <c r="L3" s="9">
        <v>1</v>
      </c>
      <c r="M3" s="6" t="s">
        <v>45</v>
      </c>
      <c r="N3" s="8"/>
      <c r="O3" s="8"/>
      <c r="P3" s="8"/>
      <c r="Q3" s="8">
        <v>400</v>
      </c>
      <c r="R3" s="8">
        <v>400</v>
      </c>
      <c r="S3" s="19">
        <v>45355</v>
      </c>
      <c r="T3" s="11"/>
    </row>
    <row r="4" spans="1:20" ht="45.75" x14ac:dyDescent="0.25">
      <c r="A4" s="9"/>
      <c r="B4" s="9"/>
      <c r="C4" s="7" t="s">
        <v>1</v>
      </c>
      <c r="D4" s="9" t="s">
        <v>28</v>
      </c>
      <c r="E4" s="14">
        <v>45328</v>
      </c>
      <c r="F4" s="6"/>
      <c r="G4" s="6"/>
      <c r="H4" s="6" t="s">
        <v>29</v>
      </c>
      <c r="I4" s="24" t="s">
        <v>27</v>
      </c>
      <c r="J4" s="9">
        <v>1</v>
      </c>
      <c r="K4" s="6" t="s">
        <v>72</v>
      </c>
      <c r="L4" s="9">
        <v>1</v>
      </c>
      <c r="M4" s="6" t="s">
        <v>72</v>
      </c>
      <c r="N4" s="8">
        <v>200</v>
      </c>
      <c r="O4" s="8">
        <v>8</v>
      </c>
      <c r="P4" s="8">
        <f>(N4+O4)*22/100</f>
        <v>45.76</v>
      </c>
      <c r="Q4" s="8">
        <v>253.76</v>
      </c>
      <c r="R4" s="8">
        <v>208</v>
      </c>
      <c r="S4" s="19">
        <v>45355</v>
      </c>
      <c r="T4" s="11"/>
    </row>
    <row r="5" spans="1:20" ht="79.5" x14ac:dyDescent="0.25">
      <c r="A5" s="9"/>
      <c r="B5" s="9"/>
      <c r="C5" s="7" t="s">
        <v>2</v>
      </c>
      <c r="D5" s="9" t="s">
        <v>30</v>
      </c>
      <c r="E5" s="14">
        <v>45328</v>
      </c>
      <c r="F5" s="6"/>
      <c r="G5" s="6"/>
      <c r="H5" s="6" t="s">
        <v>46</v>
      </c>
      <c r="I5" s="24" t="s">
        <v>33</v>
      </c>
      <c r="J5" s="9">
        <v>3</v>
      </c>
      <c r="K5" s="10" t="s">
        <v>32</v>
      </c>
      <c r="L5" s="9">
        <v>3</v>
      </c>
      <c r="M5" s="6" t="s">
        <v>31</v>
      </c>
      <c r="N5" s="8">
        <v>16485</v>
      </c>
      <c r="O5" s="8">
        <v>659.4</v>
      </c>
      <c r="P5" s="8">
        <f>(N5+O5)*22/100</f>
        <v>3771.7680000000005</v>
      </c>
      <c r="Q5" s="8">
        <v>20916.16</v>
      </c>
      <c r="R5" s="8">
        <v>17144.400000000001</v>
      </c>
      <c r="S5" s="19">
        <v>45446</v>
      </c>
      <c r="T5" s="11"/>
    </row>
    <row r="6" spans="1:20" ht="24.75" x14ac:dyDescent="0.25">
      <c r="A6" s="9" t="s">
        <v>34</v>
      </c>
      <c r="B6" s="9" t="s">
        <v>38</v>
      </c>
      <c r="C6" s="7" t="s">
        <v>1</v>
      </c>
      <c r="D6" s="9"/>
      <c r="E6" s="14">
        <v>45329</v>
      </c>
      <c r="F6" s="6" t="s">
        <v>37</v>
      </c>
      <c r="G6" s="6"/>
      <c r="H6" s="6" t="s">
        <v>36</v>
      </c>
      <c r="I6" s="23" t="s">
        <v>35</v>
      </c>
      <c r="J6" s="9">
        <v>1</v>
      </c>
      <c r="K6" s="6" t="s">
        <v>42</v>
      </c>
      <c r="L6" s="9">
        <v>1</v>
      </c>
      <c r="M6" s="6" t="s">
        <v>42</v>
      </c>
      <c r="N6" s="8">
        <f>7790*4</f>
        <v>31160</v>
      </c>
      <c r="O6" s="8">
        <f>311.6*4</f>
        <v>1246.4000000000001</v>
      </c>
      <c r="P6" s="8">
        <f>(N6+O6)*22/100</f>
        <v>7129.4080000000004</v>
      </c>
      <c r="Q6" s="8">
        <v>39536</v>
      </c>
      <c r="R6" s="8"/>
      <c r="S6" s="19"/>
      <c r="T6" s="11"/>
    </row>
    <row r="7" spans="1:20" ht="45.75" x14ac:dyDescent="0.25">
      <c r="A7" s="9" t="s">
        <v>39</v>
      </c>
      <c r="B7" s="9" t="s">
        <v>43</v>
      </c>
      <c r="C7" s="7" t="s">
        <v>1</v>
      </c>
      <c r="D7" s="9"/>
      <c r="E7" s="14">
        <v>45330</v>
      </c>
      <c r="F7" s="6" t="s">
        <v>227</v>
      </c>
      <c r="G7" s="6"/>
      <c r="H7" s="6" t="s">
        <v>24</v>
      </c>
      <c r="I7" s="24" t="s">
        <v>40</v>
      </c>
      <c r="J7" s="9">
        <v>1</v>
      </c>
      <c r="K7" s="6" t="s">
        <v>41</v>
      </c>
      <c r="L7" s="9">
        <v>1</v>
      </c>
      <c r="M7" s="1" t="s">
        <v>41</v>
      </c>
      <c r="N7" s="8">
        <f>Q7/1.22</f>
        <v>6500</v>
      </c>
      <c r="O7" s="8"/>
      <c r="P7" s="8">
        <f t="shared" ref="P7:P9" si="0">(N7+O7)*0.22</f>
        <v>1430</v>
      </c>
      <c r="Q7" s="8">
        <v>7930</v>
      </c>
      <c r="R7" s="8"/>
      <c r="S7" s="19"/>
      <c r="T7" s="11"/>
    </row>
    <row r="8" spans="1:20" ht="64.5" x14ac:dyDescent="0.25">
      <c r="A8" s="9" t="s">
        <v>48</v>
      </c>
      <c r="B8" s="9" t="s">
        <v>47</v>
      </c>
      <c r="C8" s="7" t="s">
        <v>1</v>
      </c>
      <c r="D8" s="9"/>
      <c r="E8" s="14">
        <v>45330</v>
      </c>
      <c r="F8" s="6" t="s">
        <v>49</v>
      </c>
      <c r="G8" s="6"/>
      <c r="H8" s="6" t="s">
        <v>46</v>
      </c>
      <c r="I8" s="23" t="s">
        <v>44</v>
      </c>
      <c r="J8" s="9">
        <v>6</v>
      </c>
      <c r="K8" s="25" t="s">
        <v>51</v>
      </c>
      <c r="L8" s="9">
        <v>5</v>
      </c>
      <c r="M8" s="6" t="s">
        <v>50</v>
      </c>
      <c r="N8" s="8">
        <f>Q8/1.22</f>
        <v>30000</v>
      </c>
      <c r="O8" s="8"/>
      <c r="P8" s="8"/>
      <c r="Q8" s="8">
        <v>36600</v>
      </c>
      <c r="R8" s="8"/>
      <c r="S8" s="19"/>
      <c r="T8" s="11"/>
    </row>
    <row r="9" spans="1:20" ht="90.75" x14ac:dyDescent="0.25">
      <c r="A9" s="9" t="s">
        <v>52</v>
      </c>
      <c r="B9" s="9" t="s">
        <v>53</v>
      </c>
      <c r="C9" s="7" t="s">
        <v>1</v>
      </c>
      <c r="D9" s="9"/>
      <c r="E9" s="14">
        <v>45401</v>
      </c>
      <c r="F9" s="6" t="s">
        <v>55</v>
      </c>
      <c r="G9" s="6"/>
      <c r="H9" s="6" t="s">
        <v>46</v>
      </c>
      <c r="I9" s="24" t="s">
        <v>54</v>
      </c>
      <c r="J9" s="9">
        <v>4</v>
      </c>
      <c r="K9" s="10" t="s">
        <v>56</v>
      </c>
      <c r="L9" s="9">
        <v>4</v>
      </c>
      <c r="M9" s="6" t="s">
        <v>57</v>
      </c>
      <c r="N9" s="8">
        <v>32328.7</v>
      </c>
      <c r="O9" s="8">
        <f>N9*4/100</f>
        <v>1293.1480000000001</v>
      </c>
      <c r="P9" s="8">
        <f t="shared" si="0"/>
        <v>7396.80656</v>
      </c>
      <c r="Q9" s="8">
        <v>41018.65</v>
      </c>
      <c r="R9" s="8"/>
      <c r="S9" s="19"/>
      <c r="T9" s="11"/>
    </row>
    <row r="10" spans="1:20" ht="45" x14ac:dyDescent="0.25">
      <c r="A10" s="9" t="s">
        <v>60</v>
      </c>
      <c r="B10" s="9" t="s">
        <v>59</v>
      </c>
      <c r="C10" s="7" t="s">
        <v>1</v>
      </c>
      <c r="D10" s="9"/>
      <c r="E10" s="14">
        <v>45337</v>
      </c>
      <c r="F10" s="6" t="s">
        <v>62</v>
      </c>
      <c r="G10" s="6"/>
      <c r="H10" s="6" t="s">
        <v>21</v>
      </c>
      <c r="I10" s="24" t="s">
        <v>58</v>
      </c>
      <c r="J10" s="9">
        <v>3</v>
      </c>
      <c r="K10" s="10" t="s">
        <v>61</v>
      </c>
      <c r="L10" s="9">
        <v>2</v>
      </c>
      <c r="M10" s="6" t="s">
        <v>63</v>
      </c>
      <c r="N10" s="8">
        <f>Q10/1.22</f>
        <v>3108.2868852459019</v>
      </c>
      <c r="O10" s="8"/>
      <c r="P10" s="8"/>
      <c r="Q10" s="8">
        <v>3792.11</v>
      </c>
      <c r="R10" s="8">
        <v>3108.29</v>
      </c>
      <c r="S10" s="19">
        <v>45379</v>
      </c>
      <c r="T10" s="11"/>
    </row>
    <row r="11" spans="1:20" ht="34.5" x14ac:dyDescent="0.25">
      <c r="A11" s="9" t="s">
        <v>65</v>
      </c>
      <c r="B11" s="9" t="s">
        <v>64</v>
      </c>
      <c r="C11" s="7" t="s">
        <v>1</v>
      </c>
      <c r="D11" s="9"/>
      <c r="E11" s="14">
        <v>45376</v>
      </c>
      <c r="F11" s="6" t="s">
        <v>68</v>
      </c>
      <c r="G11" s="6"/>
      <c r="H11" s="6" t="s">
        <v>21</v>
      </c>
      <c r="I11" s="24" t="s">
        <v>67</v>
      </c>
      <c r="J11" s="9">
        <v>2</v>
      </c>
      <c r="K11" s="10" t="s">
        <v>66</v>
      </c>
      <c r="L11" s="9">
        <v>1</v>
      </c>
      <c r="M11" s="6" t="s">
        <v>69</v>
      </c>
      <c r="N11" s="8">
        <f>Q11/1.22</f>
        <v>132845.38524590165</v>
      </c>
      <c r="O11" s="8"/>
      <c r="P11" s="8">
        <f t="shared" ref="P11:P60" si="1">(N11+O11)*0.22</f>
        <v>29225.984754098365</v>
      </c>
      <c r="Q11" s="8">
        <v>162071.37</v>
      </c>
      <c r="R11" s="8"/>
      <c r="S11" s="19"/>
      <c r="T11" s="11"/>
    </row>
    <row r="12" spans="1:20" ht="34.5" x14ac:dyDescent="0.25">
      <c r="A12" s="9"/>
      <c r="B12" s="9"/>
      <c r="C12" s="7" t="s">
        <v>1</v>
      </c>
      <c r="D12" s="9" t="s">
        <v>71</v>
      </c>
      <c r="E12" s="14">
        <v>45337</v>
      </c>
      <c r="F12" s="6"/>
      <c r="G12" s="6"/>
      <c r="H12" s="6" t="s">
        <v>24</v>
      </c>
      <c r="I12" s="24" t="s">
        <v>70</v>
      </c>
      <c r="J12" s="9">
        <v>1</v>
      </c>
      <c r="K12" s="6" t="s">
        <v>76</v>
      </c>
      <c r="L12" s="9">
        <v>1</v>
      </c>
      <c r="M12" s="6" t="s">
        <v>76</v>
      </c>
      <c r="N12" s="8"/>
      <c r="O12" s="8"/>
      <c r="P12" s="8"/>
      <c r="Q12" s="8">
        <v>400</v>
      </c>
      <c r="R12" s="8">
        <v>400</v>
      </c>
      <c r="S12" s="19">
        <v>45365</v>
      </c>
      <c r="T12" s="11"/>
    </row>
    <row r="13" spans="1:20" ht="34.5" x14ac:dyDescent="0.25">
      <c r="A13" s="9"/>
      <c r="B13" s="9"/>
      <c r="C13" s="7" t="s">
        <v>2</v>
      </c>
      <c r="D13" s="9" t="s">
        <v>74</v>
      </c>
      <c r="E13" s="14">
        <v>45337</v>
      </c>
      <c r="F13" s="6"/>
      <c r="G13" s="6"/>
      <c r="H13" s="6" t="s">
        <v>24</v>
      </c>
      <c r="I13" s="24" t="s">
        <v>75</v>
      </c>
      <c r="J13" s="9">
        <v>1</v>
      </c>
      <c r="K13" s="6" t="s">
        <v>77</v>
      </c>
      <c r="L13" s="9">
        <v>1</v>
      </c>
      <c r="M13" s="6" t="s">
        <v>78</v>
      </c>
      <c r="N13" s="8"/>
      <c r="O13" s="8"/>
      <c r="P13" s="8">
        <f t="shared" si="1"/>
        <v>0</v>
      </c>
      <c r="Q13" s="8">
        <v>400</v>
      </c>
      <c r="R13" s="8">
        <v>400</v>
      </c>
      <c r="S13" s="19">
        <v>45365</v>
      </c>
      <c r="T13" s="11"/>
    </row>
    <row r="14" spans="1:20" ht="23.25" x14ac:dyDescent="0.25">
      <c r="A14" s="9" t="s">
        <v>80</v>
      </c>
      <c r="B14" s="9" t="s">
        <v>80</v>
      </c>
      <c r="C14" s="7" t="s">
        <v>1</v>
      </c>
      <c r="D14" s="9"/>
      <c r="E14" s="14">
        <v>45345</v>
      </c>
      <c r="F14" s="6" t="s">
        <v>228</v>
      </c>
      <c r="G14" s="6"/>
      <c r="H14" s="6" t="s">
        <v>21</v>
      </c>
      <c r="I14" s="24" t="s">
        <v>79</v>
      </c>
      <c r="J14" s="9">
        <v>1</v>
      </c>
      <c r="K14" s="6" t="s">
        <v>97</v>
      </c>
      <c r="L14" s="9">
        <v>1</v>
      </c>
      <c r="M14" s="6" t="s">
        <v>97</v>
      </c>
      <c r="N14" s="8"/>
      <c r="O14" s="8"/>
      <c r="P14" s="8">
        <f t="shared" si="1"/>
        <v>0</v>
      </c>
      <c r="Q14" s="8">
        <f t="shared" ref="Q14:Q52" si="2">N14+O14+P14</f>
        <v>0</v>
      </c>
      <c r="R14" s="8"/>
      <c r="S14" s="19"/>
      <c r="T14" s="11"/>
    </row>
    <row r="15" spans="1:20" ht="45.75" x14ac:dyDescent="0.25">
      <c r="A15" s="9" t="s">
        <v>82</v>
      </c>
      <c r="B15" s="9" t="s">
        <v>81</v>
      </c>
      <c r="C15" s="7" t="s">
        <v>1</v>
      </c>
      <c r="D15" s="9"/>
      <c r="E15" s="14">
        <v>45387</v>
      </c>
      <c r="F15" s="6" t="s">
        <v>84</v>
      </c>
      <c r="G15" s="6"/>
      <c r="H15" s="6" t="s">
        <v>21</v>
      </c>
      <c r="I15" s="24" t="s">
        <v>83</v>
      </c>
      <c r="J15" s="9">
        <v>2</v>
      </c>
      <c r="K15" s="10" t="s">
        <v>85</v>
      </c>
      <c r="L15" s="9">
        <v>2</v>
      </c>
      <c r="M15" s="6" t="s">
        <v>86</v>
      </c>
      <c r="N15" s="8">
        <f>2589.6-99.6</f>
        <v>2490</v>
      </c>
      <c r="O15" s="8">
        <v>99.6</v>
      </c>
      <c r="P15" s="8">
        <f t="shared" si="1"/>
        <v>569.71199999999999</v>
      </c>
      <c r="Q15" s="8">
        <v>36124.199999999997</v>
      </c>
      <c r="R15" s="8"/>
      <c r="S15" s="19"/>
      <c r="T15" s="11"/>
    </row>
    <row r="16" spans="1:20" ht="45.75" x14ac:dyDescent="0.25">
      <c r="A16" s="9" t="s">
        <v>92</v>
      </c>
      <c r="B16" s="9" t="s">
        <v>87</v>
      </c>
      <c r="C16" s="7" t="s">
        <v>1</v>
      </c>
      <c r="D16" s="9"/>
      <c r="E16" s="14">
        <v>45372</v>
      </c>
      <c r="F16" s="6" t="s">
        <v>91</v>
      </c>
      <c r="G16" s="6"/>
      <c r="H16" s="6" t="s">
        <v>21</v>
      </c>
      <c r="I16" s="24" t="s">
        <v>88</v>
      </c>
      <c r="J16" s="9">
        <v>2</v>
      </c>
      <c r="K16" s="10" t="s">
        <v>90</v>
      </c>
      <c r="L16" s="9">
        <v>2</v>
      </c>
      <c r="M16" s="6" t="s">
        <v>89</v>
      </c>
      <c r="N16" s="8">
        <f>9555.2-455.2</f>
        <v>9100</v>
      </c>
      <c r="O16" s="8">
        <v>455.2</v>
      </c>
      <c r="P16" s="8">
        <f t="shared" si="1"/>
        <v>2102.1440000000002</v>
      </c>
      <c r="Q16" s="8">
        <f>11657.1+3000</f>
        <v>14657.1</v>
      </c>
      <c r="R16" s="8"/>
      <c r="S16" s="19"/>
      <c r="T16" s="11"/>
    </row>
    <row r="17" spans="1:20" ht="57" x14ac:dyDescent="0.25">
      <c r="A17" s="9" t="s">
        <v>94</v>
      </c>
      <c r="B17" s="9" t="s">
        <v>93</v>
      </c>
      <c r="C17" s="7" t="s">
        <v>1</v>
      </c>
      <c r="D17" s="9"/>
      <c r="E17" s="14">
        <v>45377</v>
      </c>
      <c r="F17" s="6" t="s">
        <v>96</v>
      </c>
      <c r="G17" s="6"/>
      <c r="H17" s="6" t="s">
        <v>46</v>
      </c>
      <c r="I17" s="24" t="s">
        <v>102</v>
      </c>
      <c r="J17" s="9">
        <v>4</v>
      </c>
      <c r="K17" s="23" t="s">
        <v>95</v>
      </c>
      <c r="L17" s="9">
        <v>2</v>
      </c>
      <c r="M17" s="6" t="s">
        <v>98</v>
      </c>
      <c r="N17" s="8">
        <f>Q17/1.22</f>
        <v>28403.12295081967</v>
      </c>
      <c r="O17" s="8"/>
      <c r="P17" s="8">
        <f t="shared" si="1"/>
        <v>6248.6870491803274</v>
      </c>
      <c r="Q17" s="8">
        <v>34651.81</v>
      </c>
      <c r="R17" s="8">
        <v>28403.119999999999</v>
      </c>
      <c r="S17" s="19">
        <v>45446</v>
      </c>
      <c r="T17" s="11"/>
    </row>
    <row r="18" spans="1:20" ht="45.75" x14ac:dyDescent="0.25">
      <c r="A18" s="9"/>
      <c r="B18" s="9"/>
      <c r="C18" s="7" t="s">
        <v>1</v>
      </c>
      <c r="D18" s="9" t="s">
        <v>100</v>
      </c>
      <c r="E18" s="14">
        <v>45345</v>
      </c>
      <c r="F18" s="6"/>
      <c r="G18" s="6"/>
      <c r="H18" s="6" t="s">
        <v>24</v>
      </c>
      <c r="I18" s="24" t="s">
        <v>99</v>
      </c>
      <c r="J18" s="9">
        <v>1</v>
      </c>
      <c r="K18" s="6" t="s">
        <v>101</v>
      </c>
      <c r="L18" s="9">
        <v>1</v>
      </c>
      <c r="M18" s="6" t="s">
        <v>101</v>
      </c>
      <c r="N18" s="8"/>
      <c r="O18" s="8"/>
      <c r="P18" s="8">
        <f t="shared" si="1"/>
        <v>0</v>
      </c>
      <c r="Q18" s="8">
        <v>1700</v>
      </c>
      <c r="R18" s="8"/>
      <c r="S18" s="19"/>
      <c r="T18" s="11"/>
    </row>
    <row r="19" spans="1:20" ht="34.5" x14ac:dyDescent="0.25">
      <c r="A19" s="9"/>
      <c r="B19" s="9"/>
      <c r="C19" s="7" t="s">
        <v>1</v>
      </c>
      <c r="D19" s="9" t="s">
        <v>105</v>
      </c>
      <c r="E19" s="14">
        <v>45345</v>
      </c>
      <c r="F19" s="6"/>
      <c r="G19" s="6"/>
      <c r="H19" s="6" t="s">
        <v>21</v>
      </c>
      <c r="I19" s="24" t="s">
        <v>103</v>
      </c>
      <c r="J19" s="9">
        <v>1</v>
      </c>
      <c r="K19" s="6" t="s">
        <v>104</v>
      </c>
      <c r="L19" s="9">
        <v>1</v>
      </c>
      <c r="M19" s="6" t="s">
        <v>106</v>
      </c>
      <c r="N19" s="8">
        <v>2700</v>
      </c>
      <c r="O19" s="8">
        <v>108</v>
      </c>
      <c r="P19" s="8">
        <f t="shared" si="1"/>
        <v>617.76</v>
      </c>
      <c r="Q19" s="8">
        <v>3425.7</v>
      </c>
      <c r="R19" s="8"/>
      <c r="S19" s="19"/>
      <c r="T19" s="11"/>
    </row>
    <row r="20" spans="1:20" ht="23.25" x14ac:dyDescent="0.25">
      <c r="A20" s="9"/>
      <c r="B20" s="9"/>
      <c r="C20" s="7" t="s">
        <v>1</v>
      </c>
      <c r="D20" s="9" t="s">
        <v>107</v>
      </c>
      <c r="E20" s="26">
        <v>45349</v>
      </c>
      <c r="F20" s="6"/>
      <c r="G20" s="6"/>
      <c r="H20" s="6" t="s">
        <v>24</v>
      </c>
      <c r="I20" s="24" t="s">
        <v>108</v>
      </c>
      <c r="J20" s="9">
        <v>1</v>
      </c>
      <c r="K20" s="6" t="s">
        <v>109</v>
      </c>
      <c r="L20" s="9">
        <v>1</v>
      </c>
      <c r="M20" s="6" t="s">
        <v>109</v>
      </c>
      <c r="N20" s="8"/>
      <c r="O20" s="8"/>
      <c r="P20" s="8">
        <f t="shared" si="1"/>
        <v>0</v>
      </c>
      <c r="Q20" s="8">
        <v>400</v>
      </c>
      <c r="R20" s="8">
        <v>400</v>
      </c>
      <c r="S20" s="19">
        <v>45379</v>
      </c>
      <c r="T20" s="11"/>
    </row>
    <row r="21" spans="1:20" ht="34.5" x14ac:dyDescent="0.25">
      <c r="A21" s="9" t="s">
        <v>111</v>
      </c>
      <c r="B21" s="9" t="s">
        <v>110</v>
      </c>
      <c r="C21" s="7" t="s">
        <v>1</v>
      </c>
      <c r="D21" s="9"/>
      <c r="E21" s="14">
        <v>45350</v>
      </c>
      <c r="F21" s="6" t="s">
        <v>112</v>
      </c>
      <c r="G21" s="6"/>
      <c r="H21" s="6" t="s">
        <v>36</v>
      </c>
      <c r="I21" s="24" t="s">
        <v>115</v>
      </c>
      <c r="J21" s="9">
        <v>1</v>
      </c>
      <c r="K21" s="6" t="s">
        <v>113</v>
      </c>
      <c r="L21" s="9">
        <v>1</v>
      </c>
      <c r="M21" s="6" t="s">
        <v>114</v>
      </c>
      <c r="N21" s="8">
        <f>Q21/1.22</f>
        <v>2100</v>
      </c>
      <c r="O21" s="8"/>
      <c r="P21" s="8">
        <f t="shared" si="1"/>
        <v>462</v>
      </c>
      <c r="Q21" s="8">
        <v>2562</v>
      </c>
      <c r="R21" s="8"/>
      <c r="S21" s="19"/>
      <c r="T21" s="11"/>
    </row>
    <row r="22" spans="1:20" ht="57" x14ac:dyDescent="0.25">
      <c r="A22" s="9"/>
      <c r="B22" s="12"/>
      <c r="C22" s="7" t="s">
        <v>1</v>
      </c>
      <c r="D22" s="9" t="s">
        <v>117</v>
      </c>
      <c r="E22" s="14">
        <v>45356</v>
      </c>
      <c r="F22" s="6"/>
      <c r="G22" s="6"/>
      <c r="H22" s="6" t="s">
        <v>29</v>
      </c>
      <c r="I22" s="24" t="s">
        <v>116</v>
      </c>
      <c r="J22" s="9">
        <v>2</v>
      </c>
      <c r="K22" s="10" t="s">
        <v>118</v>
      </c>
      <c r="L22" s="9">
        <v>2</v>
      </c>
      <c r="M22" s="6" t="s">
        <v>119</v>
      </c>
      <c r="N22" s="8">
        <v>23499.7</v>
      </c>
      <c r="O22" s="8">
        <v>940</v>
      </c>
      <c r="P22" s="8">
        <v>5376.8</v>
      </c>
      <c r="Q22" s="27">
        <v>29816.5</v>
      </c>
      <c r="R22" s="8"/>
      <c r="S22" s="19"/>
      <c r="T22" s="11"/>
    </row>
    <row r="23" spans="1:20" ht="34.5" x14ac:dyDescent="0.25">
      <c r="A23" s="9"/>
      <c r="B23" s="9"/>
      <c r="C23" s="7" t="s">
        <v>1</v>
      </c>
      <c r="D23" s="9" t="s">
        <v>121</v>
      </c>
      <c r="E23" s="14">
        <v>45359</v>
      </c>
      <c r="F23" s="6"/>
      <c r="G23" s="6"/>
      <c r="H23" s="6" t="s">
        <v>29</v>
      </c>
      <c r="I23" s="24" t="s">
        <v>120</v>
      </c>
      <c r="J23" s="9">
        <v>1</v>
      </c>
      <c r="K23" s="6" t="s">
        <v>122</v>
      </c>
      <c r="L23" s="9">
        <v>1</v>
      </c>
      <c r="M23" s="6" t="s">
        <v>122</v>
      </c>
      <c r="N23" s="18">
        <v>4000</v>
      </c>
      <c r="O23" s="18">
        <v>160</v>
      </c>
      <c r="P23" s="18">
        <f t="shared" si="1"/>
        <v>915.2</v>
      </c>
      <c r="Q23" s="18">
        <v>5075.2</v>
      </c>
      <c r="R23" s="18"/>
      <c r="S23" s="19"/>
      <c r="T23" s="11"/>
    </row>
    <row r="24" spans="1:20" ht="23.25" x14ac:dyDescent="0.25">
      <c r="A24" s="9"/>
      <c r="B24" s="9"/>
      <c r="C24" s="7" t="s">
        <v>1</v>
      </c>
      <c r="D24" s="9" t="s">
        <v>124</v>
      </c>
      <c r="E24" s="14" t="s">
        <v>125</v>
      </c>
      <c r="F24" s="6"/>
      <c r="G24" s="6"/>
      <c r="H24" s="6" t="s">
        <v>29</v>
      </c>
      <c r="I24" s="24" t="s">
        <v>123</v>
      </c>
      <c r="J24" s="9">
        <v>1</v>
      </c>
      <c r="K24" s="6" t="s">
        <v>122</v>
      </c>
      <c r="L24" s="9">
        <v>1</v>
      </c>
      <c r="M24" s="6" t="s">
        <v>122</v>
      </c>
      <c r="N24" s="8">
        <v>4000</v>
      </c>
      <c r="O24" s="8">
        <v>160</v>
      </c>
      <c r="P24" s="8">
        <f t="shared" si="1"/>
        <v>915.2</v>
      </c>
      <c r="Q24" s="8">
        <v>5075.2</v>
      </c>
      <c r="R24" s="8">
        <v>4160</v>
      </c>
      <c r="S24" s="19">
        <v>45446</v>
      </c>
      <c r="T24" s="11"/>
    </row>
    <row r="25" spans="1:20" ht="23.25" x14ac:dyDescent="0.25">
      <c r="A25" s="9"/>
      <c r="B25" s="9"/>
      <c r="C25" s="7" t="s">
        <v>1</v>
      </c>
      <c r="D25" s="9" t="s">
        <v>126</v>
      </c>
      <c r="E25" s="14">
        <v>45362</v>
      </c>
      <c r="F25" s="6"/>
      <c r="G25" s="6"/>
      <c r="H25" s="6" t="s">
        <v>29</v>
      </c>
      <c r="I25" s="24" t="s">
        <v>127</v>
      </c>
      <c r="J25" s="9">
        <v>1</v>
      </c>
      <c r="K25" s="6" t="s">
        <v>128</v>
      </c>
      <c r="L25" s="9">
        <v>1</v>
      </c>
      <c r="M25" s="6" t="s">
        <v>128</v>
      </c>
      <c r="N25" s="8">
        <v>7000</v>
      </c>
      <c r="O25" s="8">
        <v>322</v>
      </c>
      <c r="P25" s="8">
        <f t="shared" si="1"/>
        <v>1610.84</v>
      </c>
      <c r="Q25" s="8">
        <v>8882</v>
      </c>
      <c r="R25" s="8"/>
      <c r="S25" s="19"/>
      <c r="T25" s="11"/>
    </row>
    <row r="26" spans="1:20" ht="57" x14ac:dyDescent="0.25">
      <c r="A26" s="9"/>
      <c r="B26" s="9"/>
      <c r="C26" s="7" t="s">
        <v>1</v>
      </c>
      <c r="D26" s="9" t="s">
        <v>130</v>
      </c>
      <c r="E26" s="14">
        <v>45369</v>
      </c>
      <c r="F26" s="6"/>
      <c r="G26" s="6"/>
      <c r="H26" s="6" t="s">
        <v>21</v>
      </c>
      <c r="I26" s="24" t="s">
        <v>129</v>
      </c>
      <c r="J26" s="13">
        <v>2</v>
      </c>
      <c r="K26" s="10" t="s">
        <v>131</v>
      </c>
      <c r="L26" s="9">
        <v>2</v>
      </c>
      <c r="M26" s="6" t="s">
        <v>132</v>
      </c>
      <c r="N26" s="8">
        <v>1200</v>
      </c>
      <c r="O26" s="8">
        <v>60</v>
      </c>
      <c r="P26" s="8">
        <f t="shared" si="1"/>
        <v>277.2</v>
      </c>
      <c r="Q26" s="8">
        <v>1537.2</v>
      </c>
      <c r="R26" s="8"/>
      <c r="S26" s="19"/>
      <c r="T26" s="11"/>
    </row>
    <row r="27" spans="1:20" ht="26.25" x14ac:dyDescent="0.25">
      <c r="A27" s="9" t="s">
        <v>135</v>
      </c>
      <c r="B27" s="9" t="s">
        <v>134</v>
      </c>
      <c r="C27" s="7" t="s">
        <v>1</v>
      </c>
      <c r="D27" s="9"/>
      <c r="E27" s="14">
        <v>45369</v>
      </c>
      <c r="F27" s="6" t="s">
        <v>136</v>
      </c>
      <c r="G27" s="6"/>
      <c r="H27" s="6" t="s">
        <v>29</v>
      </c>
      <c r="I27" s="24" t="s">
        <v>133</v>
      </c>
      <c r="J27" s="9">
        <v>2</v>
      </c>
      <c r="K27" s="28" t="s">
        <v>137</v>
      </c>
      <c r="L27" s="9">
        <v>2</v>
      </c>
      <c r="M27" s="6" t="s">
        <v>138</v>
      </c>
      <c r="N27" s="8">
        <f>Q27/1.22</f>
        <v>23475</v>
      </c>
      <c r="O27" s="8"/>
      <c r="P27" s="8">
        <f t="shared" si="1"/>
        <v>5164.5</v>
      </c>
      <c r="Q27" s="8">
        <v>28639.5</v>
      </c>
      <c r="R27" s="8">
        <v>3100</v>
      </c>
      <c r="S27" s="19">
        <v>45412</v>
      </c>
      <c r="T27" s="11"/>
    </row>
    <row r="28" spans="1:20" ht="45" x14ac:dyDescent="0.25">
      <c r="A28" s="9" t="s">
        <v>143</v>
      </c>
      <c r="B28" s="9" t="s">
        <v>141</v>
      </c>
      <c r="C28" s="7" t="s">
        <v>18</v>
      </c>
      <c r="D28" s="9"/>
      <c r="E28" s="14" t="s">
        <v>142</v>
      </c>
      <c r="F28" s="6" t="s">
        <v>144</v>
      </c>
      <c r="G28" s="6"/>
      <c r="H28" s="6" t="s">
        <v>140</v>
      </c>
      <c r="I28" s="24" t="s">
        <v>139</v>
      </c>
      <c r="J28" s="9">
        <v>3</v>
      </c>
      <c r="K28" s="10" t="s">
        <v>145</v>
      </c>
      <c r="L28" s="9">
        <v>3</v>
      </c>
      <c r="M28" s="6" t="s">
        <v>146</v>
      </c>
      <c r="N28" s="33">
        <f>Q28/1.22</f>
        <v>8200</v>
      </c>
      <c r="O28" s="8">
        <f>(N28*4)/100</f>
        <v>328</v>
      </c>
      <c r="P28" s="8">
        <f>(N28+O28)*0.22</f>
        <v>1876.16</v>
      </c>
      <c r="Q28" s="8">
        <v>10004</v>
      </c>
      <c r="R28" s="8"/>
      <c r="S28" s="19"/>
      <c r="T28" s="11"/>
    </row>
    <row r="29" spans="1:20" ht="34.5" x14ac:dyDescent="0.25">
      <c r="A29" s="9"/>
      <c r="B29" s="9"/>
      <c r="C29" s="7" t="s">
        <v>1</v>
      </c>
      <c r="D29" s="9" t="s">
        <v>148</v>
      </c>
      <c r="E29" s="26">
        <v>45373</v>
      </c>
      <c r="H29" s="6" t="s">
        <v>24</v>
      </c>
      <c r="I29" s="24" t="s">
        <v>147</v>
      </c>
      <c r="J29" s="9">
        <v>1</v>
      </c>
      <c r="K29" s="6" t="s">
        <v>149</v>
      </c>
      <c r="L29" s="9">
        <v>1</v>
      </c>
      <c r="M29" s="6" t="s">
        <v>149</v>
      </c>
      <c r="N29" s="33">
        <f>Q29/1.22</f>
        <v>14500</v>
      </c>
      <c r="O29" s="8"/>
      <c r="P29" s="8">
        <f>(N29+O29)*0.22</f>
        <v>3190</v>
      </c>
      <c r="Q29" s="8">
        <v>17690</v>
      </c>
      <c r="R29" s="8"/>
      <c r="S29" s="19"/>
      <c r="T29" s="11"/>
    </row>
    <row r="30" spans="1:20" ht="45" x14ac:dyDescent="0.25">
      <c r="A30" s="9" t="s">
        <v>151</v>
      </c>
      <c r="B30" s="9" t="s">
        <v>150</v>
      </c>
      <c r="C30" s="7" t="s">
        <v>1</v>
      </c>
      <c r="D30" s="9"/>
      <c r="E30" s="14">
        <v>45376</v>
      </c>
      <c r="F30" s="6" t="s">
        <v>155</v>
      </c>
      <c r="G30" s="6"/>
      <c r="H30" s="6"/>
      <c r="I30" s="24" t="s">
        <v>152</v>
      </c>
      <c r="J30" s="9">
        <v>3</v>
      </c>
      <c r="K30" s="16" t="s">
        <v>153</v>
      </c>
      <c r="L30" s="9">
        <v>1</v>
      </c>
      <c r="M30" s="6" t="s">
        <v>154</v>
      </c>
      <c r="N30" s="8">
        <f>Q30/1.22</f>
        <v>4050.5983606557375</v>
      </c>
      <c r="O30" s="8"/>
      <c r="P30" s="8">
        <f>(N30+O30)*0.22</f>
        <v>891.13163934426223</v>
      </c>
      <c r="Q30" s="8">
        <v>4941.7299999999996</v>
      </c>
      <c r="R30" s="8">
        <v>4050</v>
      </c>
      <c r="S30" s="19">
        <v>45419</v>
      </c>
      <c r="T30" s="11"/>
    </row>
    <row r="31" spans="1:20" ht="45" x14ac:dyDescent="0.25">
      <c r="A31" s="9"/>
      <c r="B31" s="12"/>
      <c r="C31" s="7" t="s">
        <v>1</v>
      </c>
      <c r="D31" s="9" t="s">
        <v>156</v>
      </c>
      <c r="E31" s="14">
        <v>45377</v>
      </c>
      <c r="F31" s="6"/>
      <c r="G31" s="6"/>
      <c r="H31" s="6" t="s">
        <v>36</v>
      </c>
      <c r="I31" s="29" t="s">
        <v>157</v>
      </c>
      <c r="J31" s="9">
        <v>1</v>
      </c>
      <c r="K31" s="10" t="s">
        <v>158</v>
      </c>
      <c r="L31" s="9">
        <v>1</v>
      </c>
      <c r="M31" s="10" t="s">
        <v>158</v>
      </c>
      <c r="N31" s="8">
        <f>9500*2</f>
        <v>19000</v>
      </c>
      <c r="O31" s="8">
        <f>380*2</f>
        <v>760</v>
      </c>
      <c r="P31" s="8">
        <f t="shared" si="1"/>
        <v>4347.2</v>
      </c>
      <c r="Q31" s="8">
        <v>24107.200000000001</v>
      </c>
      <c r="R31" s="8">
        <f>2375+95</f>
        <v>2470</v>
      </c>
      <c r="S31" s="19">
        <v>45446</v>
      </c>
      <c r="T31" s="11"/>
    </row>
    <row r="32" spans="1:20" ht="34.5" x14ac:dyDescent="0.25">
      <c r="A32" s="9"/>
      <c r="B32" s="9"/>
      <c r="C32" s="7" t="s">
        <v>1</v>
      </c>
      <c r="D32" s="9" t="s">
        <v>159</v>
      </c>
      <c r="E32" s="14">
        <v>45379</v>
      </c>
      <c r="F32" s="6"/>
      <c r="G32" s="6"/>
      <c r="H32" s="6" t="s">
        <v>24</v>
      </c>
      <c r="I32" s="24" t="s">
        <v>160</v>
      </c>
      <c r="J32" s="9">
        <v>1</v>
      </c>
      <c r="K32" s="10" t="s">
        <v>178</v>
      </c>
      <c r="L32" s="9">
        <v>1</v>
      </c>
      <c r="M32" s="10" t="s">
        <v>161</v>
      </c>
      <c r="N32" s="8">
        <v>3000</v>
      </c>
      <c r="O32" s="8">
        <v>120</v>
      </c>
      <c r="P32" s="8"/>
      <c r="Q32" s="8">
        <v>3120</v>
      </c>
      <c r="R32" s="8"/>
      <c r="S32" s="19"/>
      <c r="T32" s="11"/>
    </row>
    <row r="33" spans="1:20" ht="34.5" x14ac:dyDescent="0.25">
      <c r="A33" s="9" t="s">
        <v>164</v>
      </c>
      <c r="B33" s="9" t="s">
        <v>162</v>
      </c>
      <c r="C33" s="7" t="s">
        <v>18</v>
      </c>
      <c r="D33" s="9"/>
      <c r="E33" s="14">
        <v>45385</v>
      </c>
      <c r="F33" s="6" t="s">
        <v>165</v>
      </c>
      <c r="G33" s="6"/>
      <c r="H33" s="6" t="s">
        <v>36</v>
      </c>
      <c r="I33" s="24" t="s">
        <v>163</v>
      </c>
      <c r="J33" s="9">
        <v>1</v>
      </c>
      <c r="K33" s="1" t="s">
        <v>166</v>
      </c>
      <c r="L33" s="9">
        <v>1</v>
      </c>
      <c r="M33" s="6" t="s">
        <v>166</v>
      </c>
      <c r="N33" s="8">
        <f>Q33/1.22</f>
        <v>3068.7540983606559</v>
      </c>
      <c r="O33" s="8">
        <f>N33*4/100</f>
        <v>122.75016393442624</v>
      </c>
      <c r="P33" s="8">
        <f t="shared" si="1"/>
        <v>702.1309377049181</v>
      </c>
      <c r="Q33" s="8">
        <v>3743.88</v>
      </c>
      <c r="R33" s="8"/>
      <c r="S33" s="19"/>
      <c r="T33" s="11"/>
    </row>
    <row r="34" spans="1:20" ht="57" x14ac:dyDescent="0.25">
      <c r="A34" s="9" t="s">
        <v>171</v>
      </c>
      <c r="B34" s="9" t="s">
        <v>170</v>
      </c>
      <c r="C34" s="7" t="s">
        <v>1</v>
      </c>
      <c r="D34" s="9"/>
      <c r="E34" s="14">
        <v>45401</v>
      </c>
      <c r="F34" s="6" t="s">
        <v>168</v>
      </c>
      <c r="G34" s="6"/>
      <c r="H34" s="6" t="s">
        <v>24</v>
      </c>
      <c r="I34" s="24" t="s">
        <v>167</v>
      </c>
      <c r="J34" s="9">
        <v>1</v>
      </c>
      <c r="K34" s="10" t="s">
        <v>177</v>
      </c>
      <c r="L34" s="9">
        <v>1</v>
      </c>
      <c r="M34" s="10" t="s">
        <v>169</v>
      </c>
      <c r="N34" s="8">
        <v>9142.5</v>
      </c>
      <c r="O34" s="8"/>
      <c r="P34" s="8">
        <f>N34*5/100</f>
        <v>457.125</v>
      </c>
      <c r="Q34" s="8">
        <v>9600</v>
      </c>
      <c r="R34" s="8"/>
      <c r="S34" s="19"/>
      <c r="T34" s="11"/>
    </row>
    <row r="35" spans="1:20" ht="45.75" x14ac:dyDescent="0.25">
      <c r="A35" s="9" t="s">
        <v>174</v>
      </c>
      <c r="B35" s="9" t="s">
        <v>172</v>
      </c>
      <c r="C35" s="7" t="s">
        <v>1</v>
      </c>
      <c r="D35" s="9"/>
      <c r="E35" s="14">
        <v>45411</v>
      </c>
      <c r="F35" s="6" t="s">
        <v>175</v>
      </c>
      <c r="G35" s="6"/>
      <c r="H35" s="6" t="s">
        <v>46</v>
      </c>
      <c r="I35" s="24" t="s">
        <v>173</v>
      </c>
      <c r="J35" s="9">
        <v>1</v>
      </c>
      <c r="K35" s="10" t="s">
        <v>176</v>
      </c>
      <c r="L35" s="9">
        <v>1</v>
      </c>
      <c r="M35" s="6" t="s">
        <v>176</v>
      </c>
      <c r="N35" s="8">
        <v>10719.22</v>
      </c>
      <c r="O35" s="8"/>
      <c r="P35" s="8">
        <v>1071.92</v>
      </c>
      <c r="Q35" s="8">
        <v>11791.15</v>
      </c>
      <c r="R35" s="8"/>
      <c r="S35" s="19"/>
      <c r="T35" s="11"/>
    </row>
    <row r="36" spans="1:20" ht="34.5" x14ac:dyDescent="0.25">
      <c r="A36" s="9" t="s">
        <v>231</v>
      </c>
      <c r="B36" s="9" t="s">
        <v>229</v>
      </c>
      <c r="C36" s="7"/>
      <c r="D36" s="9"/>
      <c r="E36" s="14">
        <v>45443</v>
      </c>
      <c r="F36" s="6" t="s">
        <v>230</v>
      </c>
      <c r="G36" s="6"/>
      <c r="H36" s="6" t="s">
        <v>36</v>
      </c>
      <c r="I36" s="24" t="s">
        <v>232</v>
      </c>
      <c r="J36" s="9">
        <v>1</v>
      </c>
      <c r="K36" s="10" t="s">
        <v>233</v>
      </c>
      <c r="L36" s="9">
        <v>1</v>
      </c>
      <c r="M36" s="6" t="s">
        <v>233</v>
      </c>
      <c r="N36" s="8">
        <v>5056</v>
      </c>
      <c r="O36" s="8"/>
      <c r="P36" s="8">
        <f>N36*22/100</f>
        <v>1112.32</v>
      </c>
      <c r="Q36" s="8">
        <f>N36*1.22</f>
        <v>6168.32</v>
      </c>
      <c r="R36" s="8"/>
      <c r="S36" s="19"/>
      <c r="T36" s="11"/>
    </row>
    <row r="37" spans="1:20" ht="23.25" x14ac:dyDescent="0.25">
      <c r="A37" s="9" t="s">
        <v>234</v>
      </c>
      <c r="B37" s="9" t="s">
        <v>235</v>
      </c>
      <c r="C37" s="7"/>
      <c r="D37" s="9"/>
      <c r="E37" s="14">
        <v>45443</v>
      </c>
      <c r="F37" s="6" t="s">
        <v>236</v>
      </c>
      <c r="G37" s="6"/>
      <c r="H37" s="6" t="s">
        <v>36</v>
      </c>
      <c r="I37" s="24" t="s">
        <v>237</v>
      </c>
      <c r="J37" s="9">
        <v>1</v>
      </c>
      <c r="K37" s="10" t="s">
        <v>238</v>
      </c>
      <c r="L37" s="9">
        <v>1</v>
      </c>
      <c r="M37" s="6" t="s">
        <v>238</v>
      </c>
      <c r="N37" s="8">
        <f>Q37/1.22</f>
        <v>3000</v>
      </c>
      <c r="O37" s="8"/>
      <c r="P37" s="8">
        <f t="shared" ref="P37:P38" si="3">N37*22/100</f>
        <v>660</v>
      </c>
      <c r="Q37" s="8">
        <v>3660</v>
      </c>
      <c r="R37" s="8"/>
      <c r="S37" s="19"/>
      <c r="T37" s="11"/>
    </row>
    <row r="38" spans="1:20" ht="34.5" x14ac:dyDescent="0.25">
      <c r="A38" s="9" t="s">
        <v>241</v>
      </c>
      <c r="B38" s="9" t="s">
        <v>239</v>
      </c>
      <c r="C38" s="7"/>
      <c r="D38" s="9"/>
      <c r="E38" s="14" t="s">
        <v>240</v>
      </c>
      <c r="F38" s="6" t="s">
        <v>242</v>
      </c>
      <c r="G38" s="6"/>
      <c r="H38" s="6" t="s">
        <v>36</v>
      </c>
      <c r="I38" s="24" t="s">
        <v>244</v>
      </c>
      <c r="J38" s="9">
        <v>1</v>
      </c>
      <c r="K38" s="10" t="s">
        <v>243</v>
      </c>
      <c r="L38" s="9">
        <v>1</v>
      </c>
      <c r="M38" s="6" t="s">
        <v>243</v>
      </c>
      <c r="N38" s="8">
        <f t="shared" ref="N38:N39" si="4">Q38/1.22</f>
        <v>1650</v>
      </c>
      <c r="O38" s="8"/>
      <c r="P38" s="8">
        <f t="shared" si="3"/>
        <v>363</v>
      </c>
      <c r="Q38" s="8">
        <v>2013</v>
      </c>
      <c r="R38" s="8"/>
      <c r="S38" s="19"/>
      <c r="T38" s="11"/>
    </row>
    <row r="39" spans="1:20" ht="23.25" x14ac:dyDescent="0.25">
      <c r="A39" s="9" t="s">
        <v>195</v>
      </c>
      <c r="B39" s="9" t="s">
        <v>196</v>
      </c>
      <c r="C39" s="7" t="s">
        <v>1</v>
      </c>
      <c r="D39" s="9"/>
      <c r="E39" s="14">
        <v>45414</v>
      </c>
      <c r="F39" s="6" t="s">
        <v>179</v>
      </c>
      <c r="G39" s="6"/>
      <c r="H39" s="6" t="s">
        <v>36</v>
      </c>
      <c r="I39" s="24" t="s">
        <v>180</v>
      </c>
      <c r="J39" s="9">
        <v>1</v>
      </c>
      <c r="K39" s="10" t="s">
        <v>181</v>
      </c>
      <c r="L39" s="9">
        <v>1</v>
      </c>
      <c r="M39" s="6" t="s">
        <v>181</v>
      </c>
      <c r="N39" s="8">
        <f t="shared" si="4"/>
        <v>7031.7622950819677</v>
      </c>
      <c r="O39" s="8"/>
      <c r="P39" s="8">
        <f t="shared" si="1"/>
        <v>1546.9877049180329</v>
      </c>
      <c r="Q39" s="8">
        <v>8578.75</v>
      </c>
      <c r="R39" s="8">
        <v>7031.76</v>
      </c>
      <c r="S39" s="19">
        <v>45415</v>
      </c>
      <c r="T39" s="11"/>
    </row>
    <row r="40" spans="1:20" x14ac:dyDescent="0.25">
      <c r="A40" s="9" t="s">
        <v>182</v>
      </c>
      <c r="B40" s="9" t="s">
        <v>245</v>
      </c>
      <c r="C40" s="7" t="s">
        <v>1</v>
      </c>
      <c r="D40" s="9"/>
      <c r="E40" s="14">
        <v>45426</v>
      </c>
      <c r="F40" s="6"/>
      <c r="G40" s="6"/>
      <c r="H40" s="6"/>
      <c r="I40" s="24"/>
      <c r="J40" s="9">
        <v>1</v>
      </c>
      <c r="K40" s="6"/>
      <c r="L40" s="9">
        <v>1</v>
      </c>
      <c r="M40" s="6"/>
      <c r="N40" s="8"/>
      <c r="O40" s="8"/>
      <c r="P40" s="8">
        <f t="shared" si="1"/>
        <v>0</v>
      </c>
      <c r="R40" s="8"/>
      <c r="S40" s="19"/>
      <c r="T40" s="11"/>
    </row>
    <row r="41" spans="1:20" ht="45.75" x14ac:dyDescent="0.25">
      <c r="A41" s="9" t="s">
        <v>186</v>
      </c>
      <c r="B41" s="9" t="s">
        <v>187</v>
      </c>
      <c r="C41" s="7" t="s">
        <v>1</v>
      </c>
      <c r="D41" s="9"/>
      <c r="E41" s="14">
        <v>45429</v>
      </c>
      <c r="F41" s="6" t="s">
        <v>185</v>
      </c>
      <c r="G41" s="6"/>
      <c r="H41" s="6" t="s">
        <v>36</v>
      </c>
      <c r="I41" s="29" t="s">
        <v>184</v>
      </c>
      <c r="J41" s="9">
        <v>1</v>
      </c>
      <c r="K41" s="6" t="s">
        <v>188</v>
      </c>
      <c r="L41" s="9">
        <v>1</v>
      </c>
      <c r="M41" s="6" t="s">
        <v>189</v>
      </c>
      <c r="N41" s="8">
        <f>Q41/1.22</f>
        <v>2000</v>
      </c>
      <c r="O41" s="8"/>
      <c r="P41" s="8">
        <f>(N41+O41)*0.22</f>
        <v>440</v>
      </c>
      <c r="Q41" s="8">
        <v>2440</v>
      </c>
      <c r="R41" s="8"/>
      <c r="S41" s="19"/>
      <c r="T41" s="11"/>
    </row>
    <row r="42" spans="1:20" ht="34.5" x14ac:dyDescent="0.25">
      <c r="A42" s="9" t="s">
        <v>192</v>
      </c>
      <c r="B42" s="9" t="s">
        <v>191</v>
      </c>
      <c r="C42" s="7" t="s">
        <v>1</v>
      </c>
      <c r="D42" s="9"/>
      <c r="E42" s="14">
        <v>45438</v>
      </c>
      <c r="F42" s="6" t="s">
        <v>194</v>
      </c>
      <c r="G42" s="6"/>
      <c r="H42" s="6" t="s">
        <v>36</v>
      </c>
      <c r="I42" s="24" t="s">
        <v>190</v>
      </c>
      <c r="J42" s="9">
        <v>1</v>
      </c>
      <c r="K42" s="6" t="s">
        <v>193</v>
      </c>
      <c r="L42" s="9">
        <v>1</v>
      </c>
      <c r="M42" s="6" t="s">
        <v>193</v>
      </c>
      <c r="N42" s="8">
        <f t="shared" ref="N42:N46" si="5">Q42/1.22</f>
        <v>1055</v>
      </c>
      <c r="O42" s="8"/>
      <c r="P42" s="8">
        <f>(N42+O42)*0.22</f>
        <v>232.1</v>
      </c>
      <c r="Q42" s="8">
        <v>1287.0999999999999</v>
      </c>
      <c r="R42" s="8">
        <f>Q42/1.22</f>
        <v>1055</v>
      </c>
      <c r="S42" s="19">
        <v>45446</v>
      </c>
      <c r="T42" s="11"/>
    </row>
    <row r="43" spans="1:20" ht="57" x14ac:dyDescent="0.25">
      <c r="A43" s="9" t="s">
        <v>199</v>
      </c>
      <c r="B43" s="9" t="s">
        <v>198</v>
      </c>
      <c r="C43" s="7" t="s">
        <v>1</v>
      </c>
      <c r="D43" s="9"/>
      <c r="E43" s="14">
        <v>45447</v>
      </c>
      <c r="F43" s="6" t="s">
        <v>201</v>
      </c>
      <c r="G43" s="6"/>
      <c r="H43" s="6" t="s">
        <v>21</v>
      </c>
      <c r="I43" s="30" t="s">
        <v>197</v>
      </c>
      <c r="J43" s="9">
        <v>1</v>
      </c>
      <c r="K43" s="6" t="s">
        <v>200</v>
      </c>
      <c r="L43" s="9">
        <v>1</v>
      </c>
      <c r="M43" s="6" t="s">
        <v>200</v>
      </c>
      <c r="N43" s="8">
        <f t="shared" si="5"/>
        <v>2500</v>
      </c>
      <c r="O43" s="8"/>
      <c r="P43" s="8">
        <f t="shared" si="1"/>
        <v>550</v>
      </c>
      <c r="Q43" s="8">
        <v>3050</v>
      </c>
      <c r="R43" s="8"/>
      <c r="S43" s="19"/>
      <c r="T43" s="11"/>
    </row>
    <row r="44" spans="1:20" ht="79.5" x14ac:dyDescent="0.25">
      <c r="A44" s="9" t="s">
        <v>202</v>
      </c>
      <c r="B44" s="9" t="s">
        <v>205</v>
      </c>
      <c r="C44" s="7" t="s">
        <v>1</v>
      </c>
      <c r="D44" s="9"/>
      <c r="E44" s="14">
        <v>45449</v>
      </c>
      <c r="F44" s="6" t="s">
        <v>204</v>
      </c>
      <c r="G44" s="6"/>
      <c r="H44" s="6" t="s">
        <v>46</v>
      </c>
      <c r="I44" s="24" t="s">
        <v>203</v>
      </c>
      <c r="J44" s="9">
        <v>1</v>
      </c>
      <c r="K44" s="10" t="s">
        <v>206</v>
      </c>
      <c r="L44" s="9">
        <v>1</v>
      </c>
      <c r="M44" s="10" t="s">
        <v>206</v>
      </c>
      <c r="N44" s="8">
        <f t="shared" si="5"/>
        <v>2750</v>
      </c>
      <c r="O44" s="8"/>
      <c r="P44" s="8">
        <f t="shared" si="1"/>
        <v>605</v>
      </c>
      <c r="Q44" s="8">
        <v>3355</v>
      </c>
      <c r="R44" s="8"/>
      <c r="S44" s="32"/>
      <c r="T44" s="11"/>
    </row>
    <row r="45" spans="1:20" ht="45.75" x14ac:dyDescent="0.25">
      <c r="A45" s="9" t="s">
        <v>207</v>
      </c>
      <c r="B45" s="9" t="s">
        <v>213</v>
      </c>
      <c r="C45" s="7" t="s">
        <v>1</v>
      </c>
      <c r="D45" s="9"/>
      <c r="E45" s="14">
        <v>45448</v>
      </c>
      <c r="F45" s="6" t="s">
        <v>209</v>
      </c>
      <c r="G45" s="6"/>
      <c r="H45" s="6" t="s">
        <v>46</v>
      </c>
      <c r="I45" s="24" t="s">
        <v>208</v>
      </c>
      <c r="J45" s="9">
        <v>1</v>
      </c>
      <c r="K45" s="6" t="s">
        <v>210</v>
      </c>
      <c r="L45" s="9">
        <v>1</v>
      </c>
      <c r="M45" s="6" t="s">
        <v>210</v>
      </c>
      <c r="N45" s="8">
        <f t="shared" si="5"/>
        <v>2000</v>
      </c>
      <c r="O45" s="8"/>
      <c r="P45" s="8">
        <f t="shared" si="1"/>
        <v>440</v>
      </c>
      <c r="Q45" s="8">
        <v>2440</v>
      </c>
      <c r="R45" s="8"/>
      <c r="S45" s="19"/>
      <c r="T45" s="11"/>
    </row>
    <row r="46" spans="1:20" ht="68.25" x14ac:dyDescent="0.25">
      <c r="A46" s="9" t="s">
        <v>211</v>
      </c>
      <c r="B46" s="9" t="s">
        <v>212</v>
      </c>
      <c r="C46" s="7" t="s">
        <v>1</v>
      </c>
      <c r="D46" s="9"/>
      <c r="E46" s="14">
        <v>45448</v>
      </c>
      <c r="F46" s="6" t="s">
        <v>214</v>
      </c>
      <c r="G46" s="6"/>
      <c r="H46" s="6" t="s">
        <v>46</v>
      </c>
      <c r="I46" s="24" t="s">
        <v>215</v>
      </c>
      <c r="J46" s="9">
        <v>3</v>
      </c>
      <c r="K46" s="10" t="s">
        <v>216</v>
      </c>
      <c r="L46" s="9">
        <v>2</v>
      </c>
      <c r="M46" s="6" t="s">
        <v>217</v>
      </c>
      <c r="N46" s="8">
        <f t="shared" si="5"/>
        <v>12900</v>
      </c>
      <c r="O46" s="8"/>
      <c r="P46" s="8">
        <f t="shared" si="1"/>
        <v>2838</v>
      </c>
      <c r="Q46" s="8">
        <v>15738</v>
      </c>
      <c r="R46" s="8"/>
      <c r="S46" s="19"/>
      <c r="T46" s="11"/>
    </row>
    <row r="47" spans="1:20" ht="45.75" x14ac:dyDescent="0.25">
      <c r="A47" s="9"/>
      <c r="B47" s="12"/>
      <c r="C47" s="7" t="s">
        <v>1</v>
      </c>
      <c r="D47" s="9" t="s">
        <v>226</v>
      </c>
      <c r="E47" s="14">
        <v>45400</v>
      </c>
      <c r="F47" s="6"/>
      <c r="G47" s="6"/>
      <c r="H47" s="6" t="s">
        <v>21</v>
      </c>
      <c r="I47" s="24" t="s">
        <v>218</v>
      </c>
      <c r="J47" s="9">
        <v>1</v>
      </c>
      <c r="K47" s="6" t="s">
        <v>219</v>
      </c>
      <c r="L47" s="9">
        <v>1</v>
      </c>
      <c r="M47" s="6" t="s">
        <v>219</v>
      </c>
      <c r="N47" s="8">
        <v>7000</v>
      </c>
      <c r="O47" s="8">
        <v>350</v>
      </c>
      <c r="P47" s="8">
        <f t="shared" si="1"/>
        <v>1617</v>
      </c>
      <c r="Q47" s="8">
        <v>8967</v>
      </c>
      <c r="R47" s="8"/>
      <c r="S47" s="19"/>
      <c r="T47" s="11"/>
    </row>
    <row r="48" spans="1:20" ht="78.75" x14ac:dyDescent="0.25">
      <c r="A48" s="9"/>
      <c r="B48" s="9"/>
      <c r="C48" s="7" t="s">
        <v>1</v>
      </c>
      <c r="D48" s="9" t="s">
        <v>225</v>
      </c>
      <c r="E48" s="14">
        <v>45427</v>
      </c>
      <c r="F48" s="6"/>
      <c r="G48" s="6"/>
      <c r="H48" s="6" t="s">
        <v>46</v>
      </c>
      <c r="I48" s="31" t="s">
        <v>220</v>
      </c>
      <c r="J48" s="9">
        <v>3</v>
      </c>
      <c r="K48" s="10" t="s">
        <v>221</v>
      </c>
      <c r="L48" s="9">
        <v>3</v>
      </c>
      <c r="M48" s="6" t="s">
        <v>222</v>
      </c>
      <c r="N48" s="8">
        <f>2589.6-99.6</f>
        <v>2490</v>
      </c>
      <c r="O48" s="8">
        <v>99.6</v>
      </c>
      <c r="P48" s="8">
        <f t="shared" si="1"/>
        <v>569.71199999999999</v>
      </c>
      <c r="Q48" s="8">
        <v>3159.32</v>
      </c>
      <c r="R48" s="8"/>
      <c r="S48" s="19"/>
      <c r="T48" s="11"/>
    </row>
    <row r="49" spans="1:20" ht="23.25" x14ac:dyDescent="0.25">
      <c r="A49" s="9"/>
      <c r="B49" s="9"/>
      <c r="C49" s="7" t="s">
        <v>1</v>
      </c>
      <c r="D49" s="9" t="s">
        <v>224</v>
      </c>
      <c r="E49" s="14">
        <v>45429</v>
      </c>
      <c r="F49" s="6"/>
      <c r="G49" s="6"/>
      <c r="H49" s="6" t="s">
        <v>29</v>
      </c>
      <c r="I49" s="24" t="s">
        <v>223</v>
      </c>
      <c r="J49" s="9">
        <v>1</v>
      </c>
      <c r="K49" s="6" t="s">
        <v>128</v>
      </c>
      <c r="L49" s="9">
        <v>1</v>
      </c>
      <c r="M49" s="6" t="s">
        <v>128</v>
      </c>
      <c r="N49" s="8">
        <v>3500</v>
      </c>
      <c r="O49" s="8">
        <v>140</v>
      </c>
      <c r="P49" s="8">
        <f t="shared" si="1"/>
        <v>800.8</v>
      </c>
      <c r="Q49" s="8">
        <v>4440.8</v>
      </c>
      <c r="R49" s="8"/>
      <c r="S49" s="19"/>
      <c r="T49" s="11"/>
    </row>
    <row r="50" spans="1:20" x14ac:dyDescent="0.25">
      <c r="A50" s="9"/>
      <c r="B50" s="9"/>
      <c r="C50" s="7" t="s">
        <v>1</v>
      </c>
      <c r="D50" s="9"/>
      <c r="E50" s="14"/>
      <c r="F50" s="6"/>
      <c r="G50" s="6"/>
      <c r="H50" s="6"/>
      <c r="I50" s="10"/>
      <c r="J50" s="9"/>
      <c r="K50" s="10"/>
      <c r="L50" s="9"/>
      <c r="M50" s="6"/>
      <c r="N50" s="8"/>
      <c r="O50" s="8"/>
      <c r="P50" s="8">
        <f t="shared" si="1"/>
        <v>0</v>
      </c>
      <c r="Q50" s="8">
        <f t="shared" si="2"/>
        <v>0</v>
      </c>
      <c r="R50" s="8"/>
      <c r="S50" s="19"/>
      <c r="T50" s="11"/>
    </row>
    <row r="51" spans="1:20" x14ac:dyDescent="0.25">
      <c r="A51" s="9"/>
      <c r="B51" s="12"/>
      <c r="C51" s="7" t="s">
        <v>1</v>
      </c>
      <c r="D51" s="9"/>
      <c r="E51" s="14"/>
      <c r="F51" s="6"/>
      <c r="G51" s="6"/>
      <c r="H51" s="6"/>
      <c r="I51" s="10"/>
      <c r="J51" s="9"/>
      <c r="K51" s="6"/>
      <c r="L51" s="9"/>
      <c r="M51" s="6"/>
      <c r="N51" s="8"/>
      <c r="O51" s="8"/>
      <c r="P51" s="8"/>
      <c r="Q51" s="8">
        <f t="shared" si="2"/>
        <v>0</v>
      </c>
      <c r="R51" s="17"/>
      <c r="S51" s="20"/>
      <c r="T51" s="11"/>
    </row>
    <row r="52" spans="1:20" x14ac:dyDescent="0.25">
      <c r="A52" s="9"/>
      <c r="B52" s="9"/>
      <c r="C52" s="7" t="s">
        <v>1</v>
      </c>
      <c r="D52" s="9"/>
      <c r="E52" s="14"/>
      <c r="F52" s="6"/>
      <c r="G52" s="6"/>
      <c r="H52" s="6"/>
      <c r="I52" s="10"/>
      <c r="J52" s="9"/>
      <c r="K52" s="6"/>
      <c r="L52" s="9"/>
      <c r="M52" s="6"/>
      <c r="N52" s="8"/>
      <c r="O52" s="8"/>
      <c r="P52" s="8">
        <f t="shared" si="1"/>
        <v>0</v>
      </c>
      <c r="Q52" s="8">
        <f t="shared" si="2"/>
        <v>0</v>
      </c>
      <c r="R52" s="8"/>
      <c r="S52" s="19"/>
      <c r="T52" s="11"/>
    </row>
    <row r="53" spans="1:20" x14ac:dyDescent="0.25">
      <c r="A53" s="9"/>
      <c r="B53" s="9"/>
      <c r="C53" s="7" t="s">
        <v>1</v>
      </c>
      <c r="D53" s="9"/>
      <c r="E53" s="14"/>
      <c r="F53" s="6"/>
      <c r="G53" s="6"/>
      <c r="H53" s="6"/>
      <c r="I53" s="10"/>
      <c r="J53" s="9"/>
      <c r="K53" s="6"/>
      <c r="L53" s="9"/>
      <c r="M53" s="6"/>
      <c r="N53" s="8"/>
      <c r="O53" s="8"/>
      <c r="P53" s="8">
        <f t="shared" si="1"/>
        <v>0</v>
      </c>
      <c r="Q53" s="8"/>
      <c r="R53" s="8"/>
      <c r="S53" s="19"/>
      <c r="T53" s="11"/>
    </row>
    <row r="54" spans="1:20" x14ac:dyDescent="0.25">
      <c r="A54" s="9"/>
      <c r="B54" s="9"/>
      <c r="C54" s="7" t="s">
        <v>1</v>
      </c>
      <c r="D54" s="9"/>
      <c r="E54" s="14"/>
      <c r="F54" s="6"/>
      <c r="G54" s="6"/>
      <c r="H54" s="6"/>
      <c r="I54" s="10"/>
      <c r="J54" s="9"/>
      <c r="K54" s="6"/>
      <c r="L54" s="9"/>
      <c r="M54" s="6"/>
      <c r="N54" s="8"/>
      <c r="O54" s="8"/>
      <c r="P54" s="8">
        <f t="shared" si="1"/>
        <v>0</v>
      </c>
      <c r="Q54" s="8"/>
      <c r="R54" s="8"/>
      <c r="S54" s="19"/>
      <c r="T54" s="11"/>
    </row>
    <row r="55" spans="1:20" x14ac:dyDescent="0.25">
      <c r="A55" s="9"/>
      <c r="B55" s="9"/>
      <c r="C55" s="7" t="s">
        <v>1</v>
      </c>
      <c r="D55" s="9"/>
      <c r="E55" s="14"/>
      <c r="F55" s="6"/>
      <c r="G55" s="6"/>
      <c r="H55" s="6"/>
      <c r="I55" s="10"/>
      <c r="J55" s="9"/>
      <c r="K55" s="6"/>
      <c r="L55" s="9"/>
      <c r="M55" s="6"/>
      <c r="N55" s="8"/>
      <c r="O55" s="8"/>
      <c r="P55" s="8">
        <f t="shared" si="1"/>
        <v>0</v>
      </c>
      <c r="Q55" s="8"/>
      <c r="R55" s="8"/>
      <c r="S55" s="19"/>
      <c r="T55" s="11"/>
    </row>
    <row r="56" spans="1:20" x14ac:dyDescent="0.25">
      <c r="A56" s="9"/>
      <c r="B56" s="9"/>
      <c r="C56" s="7" t="s">
        <v>2</v>
      </c>
      <c r="D56" s="9"/>
      <c r="E56" s="14"/>
      <c r="F56" s="6"/>
      <c r="G56" s="6"/>
      <c r="H56" s="6"/>
      <c r="I56" s="10"/>
      <c r="J56" s="9"/>
      <c r="K56" s="10"/>
      <c r="L56" s="9"/>
      <c r="M56" s="6"/>
      <c r="N56" s="8"/>
      <c r="O56" s="8"/>
      <c r="P56" s="8">
        <f t="shared" si="1"/>
        <v>0</v>
      </c>
      <c r="Q56" s="8"/>
      <c r="R56" s="8"/>
      <c r="S56" s="19"/>
      <c r="T56" s="11"/>
    </row>
    <row r="57" spans="1:20" x14ac:dyDescent="0.25">
      <c r="A57" s="9"/>
      <c r="B57" s="9"/>
      <c r="C57" s="7"/>
      <c r="D57" s="9"/>
      <c r="E57" s="14"/>
      <c r="F57" s="6"/>
      <c r="G57" s="6"/>
      <c r="H57" s="6"/>
      <c r="I57" s="10"/>
      <c r="J57" s="9"/>
      <c r="K57" s="6"/>
      <c r="L57" s="9"/>
      <c r="M57" s="6"/>
      <c r="N57" s="8"/>
      <c r="O57" s="8">
        <f>N57*4%</f>
        <v>0</v>
      </c>
      <c r="P57" s="8">
        <f t="shared" si="1"/>
        <v>0</v>
      </c>
      <c r="Q57" s="8"/>
      <c r="R57" s="8"/>
      <c r="S57" s="19"/>
      <c r="T57" s="11"/>
    </row>
    <row r="58" spans="1:20" x14ac:dyDescent="0.25">
      <c r="A58" s="9"/>
      <c r="B58" s="9"/>
      <c r="C58" s="7"/>
      <c r="D58" s="9"/>
      <c r="E58" s="14"/>
      <c r="F58" s="6"/>
      <c r="G58" s="6"/>
      <c r="H58" s="6"/>
      <c r="I58" s="10"/>
      <c r="J58" s="9"/>
      <c r="K58" s="10"/>
      <c r="L58" s="9"/>
      <c r="M58" s="10"/>
      <c r="N58" s="8"/>
      <c r="O58" s="8"/>
      <c r="P58" s="8">
        <f t="shared" si="1"/>
        <v>0</v>
      </c>
      <c r="Q58" s="8"/>
      <c r="R58" s="8"/>
      <c r="S58" s="19"/>
      <c r="T58" s="11"/>
    </row>
    <row r="59" spans="1:20" x14ac:dyDescent="0.25">
      <c r="A59" s="9"/>
      <c r="B59" s="9"/>
      <c r="C59" s="7"/>
      <c r="D59" s="9"/>
      <c r="E59" s="14"/>
      <c r="F59" s="6"/>
      <c r="G59" s="6"/>
      <c r="H59" s="6"/>
      <c r="I59" s="10"/>
      <c r="J59" s="9"/>
      <c r="K59" s="6"/>
      <c r="L59" s="9"/>
      <c r="M59" s="6"/>
      <c r="N59" s="8"/>
      <c r="O59" s="8"/>
      <c r="P59" s="8">
        <f t="shared" si="1"/>
        <v>0</v>
      </c>
      <c r="Q59" s="8"/>
      <c r="R59" s="8"/>
      <c r="S59" s="19"/>
      <c r="T59" s="11"/>
    </row>
    <row r="60" spans="1:20" x14ac:dyDescent="0.25">
      <c r="C60" s="7"/>
      <c r="D60" s="9"/>
      <c r="E60" s="14"/>
      <c r="F60" s="6"/>
      <c r="G60" s="6"/>
      <c r="H60" s="6"/>
      <c r="I60" s="10"/>
      <c r="J60" s="9"/>
      <c r="K60" s="10"/>
      <c r="L60" s="9"/>
      <c r="M60" s="6"/>
      <c r="N60" s="8"/>
      <c r="O60" s="22"/>
      <c r="P60" s="8">
        <f t="shared" si="1"/>
        <v>0</v>
      </c>
      <c r="Q60" s="8"/>
      <c r="R60" s="8"/>
      <c r="S60" s="19"/>
      <c r="T60" s="11"/>
    </row>
    <row r="61" spans="1:20" x14ac:dyDescent="0.25">
      <c r="A61" s="9"/>
      <c r="B61" s="12"/>
      <c r="C61" s="7"/>
      <c r="D61" s="9"/>
      <c r="E61" s="14"/>
      <c r="F61" s="6"/>
      <c r="G61" s="6"/>
      <c r="H61" s="6"/>
      <c r="I61" s="10"/>
      <c r="J61" s="9"/>
      <c r="K61" s="6"/>
      <c r="L61" s="9"/>
      <c r="M61" s="6"/>
      <c r="N61" s="8"/>
      <c r="O61" s="8">
        <f>N61*4%</f>
        <v>0</v>
      </c>
      <c r="P61" s="8">
        <f>(N61+O61)*0.22</f>
        <v>0</v>
      </c>
      <c r="Q61" s="8"/>
      <c r="R61" s="8"/>
      <c r="S61" s="19"/>
      <c r="T61" s="11"/>
    </row>
    <row r="62" spans="1:20" x14ac:dyDescent="0.25">
      <c r="A62" s="9"/>
      <c r="B62" s="12"/>
      <c r="C62" s="7"/>
      <c r="D62" s="9"/>
      <c r="E62" s="14"/>
      <c r="F62" s="6"/>
      <c r="G62" s="6"/>
      <c r="H62" s="6"/>
      <c r="I62" s="10"/>
      <c r="J62" s="9"/>
      <c r="K62" s="6"/>
      <c r="L62" s="9"/>
      <c r="M62" s="6"/>
      <c r="N62" s="8"/>
      <c r="O62" s="8"/>
      <c r="P62" s="8"/>
      <c r="Q62" s="8"/>
      <c r="R62" s="8"/>
      <c r="S62" s="19"/>
      <c r="T62" s="11"/>
    </row>
    <row r="63" spans="1:20" x14ac:dyDescent="0.25">
      <c r="A63" s="9"/>
      <c r="B63" s="9"/>
      <c r="C63" s="7"/>
      <c r="D63" s="9"/>
      <c r="E63" s="14"/>
      <c r="F63" s="6"/>
      <c r="G63" s="6"/>
      <c r="H63" s="6"/>
      <c r="I63" s="10"/>
      <c r="J63" s="9"/>
      <c r="K63" s="6"/>
      <c r="L63" s="9"/>
      <c r="M63" s="6"/>
      <c r="N63" s="8"/>
      <c r="O63" s="8"/>
      <c r="P63" s="8">
        <f>N63*0.22</f>
        <v>0</v>
      </c>
      <c r="Q63" s="8"/>
      <c r="R63" s="8"/>
      <c r="S63" s="19"/>
      <c r="T63" s="11"/>
    </row>
    <row r="64" spans="1:20" x14ac:dyDescent="0.25">
      <c r="A64" s="9"/>
      <c r="B64" s="12"/>
      <c r="C64" s="7"/>
      <c r="D64" s="9"/>
      <c r="E64" s="14"/>
      <c r="F64" s="6"/>
      <c r="G64" s="6"/>
      <c r="H64" s="6"/>
      <c r="I64" s="10"/>
      <c r="J64" s="9"/>
      <c r="K64" s="6"/>
      <c r="L64" s="9"/>
      <c r="M64" s="6"/>
      <c r="N64" s="8"/>
      <c r="O64" s="8"/>
      <c r="P64" s="8">
        <f>N64*0.22</f>
        <v>0</v>
      </c>
      <c r="Q64" s="8"/>
      <c r="R64" s="8"/>
      <c r="S64" s="19"/>
      <c r="T64" s="11"/>
    </row>
    <row r="65" spans="1:20" x14ac:dyDescent="0.25">
      <c r="A65" s="9"/>
      <c r="B65" s="12"/>
      <c r="C65" s="7"/>
      <c r="D65" s="9"/>
      <c r="E65" s="14"/>
      <c r="F65" s="6"/>
      <c r="G65" s="6"/>
      <c r="H65" s="6"/>
      <c r="I65" s="10"/>
      <c r="J65" s="9"/>
      <c r="K65" s="10"/>
      <c r="L65" s="9"/>
      <c r="M65" s="6"/>
      <c r="N65" s="8"/>
      <c r="O65" s="8"/>
      <c r="P65" s="8">
        <f>N65*0.22</f>
        <v>0</v>
      </c>
      <c r="Q65" s="8"/>
      <c r="R65" s="8"/>
      <c r="S65" s="19"/>
      <c r="T65" s="11"/>
    </row>
    <row r="66" spans="1:20" x14ac:dyDescent="0.25">
      <c r="A66" s="9"/>
      <c r="B66" s="12"/>
      <c r="C66" s="7"/>
      <c r="D66" s="9"/>
      <c r="E66" s="14"/>
      <c r="F66" s="6"/>
      <c r="G66" s="6"/>
      <c r="H66" s="6"/>
      <c r="I66" s="10"/>
      <c r="J66" s="9"/>
      <c r="K66" s="6"/>
      <c r="L66" s="9"/>
      <c r="M66" s="6"/>
      <c r="N66" s="8"/>
      <c r="O66" s="8">
        <f>N66*4%</f>
        <v>0</v>
      </c>
      <c r="P66" s="8">
        <f>(N66+O66)*0.22</f>
        <v>0</v>
      </c>
      <c r="Q66" s="8"/>
      <c r="R66" s="8"/>
      <c r="S66" s="19"/>
      <c r="T66" s="11"/>
    </row>
    <row r="67" spans="1:20" x14ac:dyDescent="0.25">
      <c r="A67" s="9"/>
      <c r="B67" s="12"/>
      <c r="C67" s="7"/>
      <c r="D67" s="9"/>
      <c r="E67" s="14"/>
      <c r="F67" s="6"/>
      <c r="G67" s="6"/>
      <c r="H67" s="6"/>
      <c r="I67" s="10"/>
      <c r="J67" s="9"/>
      <c r="K67" s="6"/>
      <c r="L67" s="9"/>
      <c r="M67" s="6"/>
      <c r="N67" s="8"/>
      <c r="O67" s="8"/>
      <c r="P67" s="8"/>
      <c r="Q67" s="8"/>
      <c r="R67" s="8"/>
      <c r="S67" s="19"/>
      <c r="T67" s="11"/>
    </row>
    <row r="68" spans="1:20" x14ac:dyDescent="0.25">
      <c r="A68" s="9"/>
      <c r="B68" s="12"/>
      <c r="C68" s="7"/>
      <c r="D68" s="9"/>
      <c r="E68" s="14"/>
      <c r="F68" s="6"/>
      <c r="G68" s="6"/>
      <c r="H68" s="6"/>
      <c r="I68" s="10"/>
      <c r="J68" s="9"/>
      <c r="K68" s="6"/>
      <c r="L68" s="9"/>
      <c r="M68" s="6"/>
      <c r="N68" s="8"/>
      <c r="O68" s="8"/>
      <c r="P68" s="8">
        <f>N68*0.22</f>
        <v>0</v>
      </c>
      <c r="Q68" s="8"/>
      <c r="R68" s="8"/>
      <c r="S68" s="19"/>
      <c r="T68" s="11"/>
    </row>
    <row r="69" spans="1:20" x14ac:dyDescent="0.25">
      <c r="A69" s="9"/>
      <c r="B69" s="12"/>
      <c r="C69" s="7"/>
      <c r="D69" s="9"/>
      <c r="E69" s="14"/>
      <c r="F69" s="6"/>
      <c r="G69" s="6"/>
      <c r="H69" s="6"/>
      <c r="I69" s="10"/>
      <c r="J69" s="9"/>
      <c r="K69" s="6"/>
      <c r="L69" s="9"/>
      <c r="M69" s="6">
        <f>K69</f>
        <v>0</v>
      </c>
      <c r="N69" s="8"/>
      <c r="O69" s="8">
        <f>N69*4%</f>
        <v>0</v>
      </c>
      <c r="P69" s="8">
        <f>(N69+O69)*0.22</f>
        <v>0</v>
      </c>
      <c r="Q69" s="8"/>
      <c r="R69" s="8"/>
      <c r="S69" s="19"/>
      <c r="T69" s="11"/>
    </row>
    <row r="70" spans="1:20" x14ac:dyDescent="0.25">
      <c r="A70" s="9"/>
      <c r="B70" s="12"/>
      <c r="C70" s="7"/>
      <c r="D70" s="9"/>
      <c r="E70" s="14"/>
      <c r="F70" s="6"/>
      <c r="G70" s="6"/>
      <c r="H70" s="6"/>
      <c r="I70" s="10"/>
      <c r="J70" s="9"/>
      <c r="K70" s="10"/>
      <c r="L70" s="9"/>
      <c r="M70" s="6"/>
      <c r="N70" s="8"/>
      <c r="O70" s="8">
        <f>N70*0.04</f>
        <v>0</v>
      </c>
      <c r="P70" s="8">
        <f>(N70+O70)*0.22</f>
        <v>0</v>
      </c>
      <c r="Q70" s="8"/>
      <c r="R70" s="8"/>
      <c r="S70" s="19"/>
      <c r="T70" s="11"/>
    </row>
    <row r="71" spans="1:20" x14ac:dyDescent="0.25">
      <c r="A71" s="9"/>
      <c r="B71" s="12"/>
      <c r="C71" s="7"/>
      <c r="D71" s="9"/>
      <c r="E71" s="14"/>
      <c r="F71" s="6"/>
      <c r="G71" s="6"/>
      <c r="H71" s="6"/>
      <c r="I71" s="10"/>
      <c r="J71" s="9"/>
      <c r="K71" s="6"/>
      <c r="L71" s="9"/>
      <c r="M71" s="6">
        <f t="shared" ref="M71:M77" si="6">K71</f>
        <v>0</v>
      </c>
      <c r="N71" s="8"/>
      <c r="O71" s="8"/>
      <c r="P71" s="8"/>
      <c r="Q71" s="8"/>
      <c r="R71" s="8"/>
      <c r="S71" s="19"/>
      <c r="T71" s="11"/>
    </row>
    <row r="72" spans="1:20" x14ac:dyDescent="0.25">
      <c r="A72" s="9"/>
      <c r="B72" s="12"/>
      <c r="C72" s="7"/>
      <c r="D72" s="9"/>
      <c r="E72" s="14"/>
      <c r="F72" s="6"/>
      <c r="G72" s="6"/>
      <c r="H72" s="6"/>
      <c r="I72" s="10"/>
      <c r="J72" s="9"/>
      <c r="K72" s="6"/>
      <c r="L72" s="9"/>
      <c r="M72" s="6">
        <f t="shared" si="6"/>
        <v>0</v>
      </c>
      <c r="N72" s="8"/>
      <c r="O72" s="8"/>
      <c r="P72" s="8"/>
      <c r="Q72" s="8"/>
      <c r="R72" s="8"/>
      <c r="S72" s="19"/>
      <c r="T72" s="11"/>
    </row>
    <row r="73" spans="1:20" x14ac:dyDescent="0.25">
      <c r="A73" s="9"/>
      <c r="B73" s="12"/>
      <c r="C73" s="7"/>
      <c r="D73" s="9"/>
      <c r="E73" s="14"/>
      <c r="F73" s="6"/>
      <c r="G73" s="6"/>
      <c r="H73" s="6"/>
      <c r="I73" s="10"/>
      <c r="J73" s="9"/>
      <c r="K73" s="6"/>
      <c r="L73" s="9"/>
      <c r="M73" s="6">
        <f t="shared" si="6"/>
        <v>0</v>
      </c>
      <c r="N73" s="8"/>
      <c r="O73" s="8"/>
      <c r="P73" s="8"/>
      <c r="Q73" s="8"/>
      <c r="R73" s="8"/>
      <c r="S73" s="19"/>
      <c r="T73" s="11"/>
    </row>
    <row r="74" spans="1:20" x14ac:dyDescent="0.25">
      <c r="A74" s="9"/>
      <c r="B74" s="12"/>
      <c r="C74" s="7"/>
      <c r="D74" s="9"/>
      <c r="E74" s="14"/>
      <c r="F74" s="6"/>
      <c r="G74" s="6"/>
      <c r="H74" s="6"/>
      <c r="I74" s="10"/>
      <c r="J74" s="9"/>
      <c r="K74" s="6"/>
      <c r="L74" s="9"/>
      <c r="M74" s="6">
        <f t="shared" si="6"/>
        <v>0</v>
      </c>
      <c r="N74" s="8"/>
      <c r="O74" s="8"/>
      <c r="P74" s="8">
        <f>N74*0.22</f>
        <v>0</v>
      </c>
      <c r="Q74" s="8"/>
      <c r="R74" s="8"/>
      <c r="S74" s="19"/>
      <c r="T74" s="11"/>
    </row>
    <row r="75" spans="1:20" x14ac:dyDescent="0.25">
      <c r="A75" s="9"/>
      <c r="B75" s="12"/>
      <c r="C75" s="7"/>
      <c r="D75" s="9"/>
      <c r="E75" s="14"/>
      <c r="F75" s="6"/>
      <c r="G75" s="6"/>
      <c r="H75" s="6"/>
      <c r="I75" s="10"/>
      <c r="J75" s="9"/>
      <c r="K75" s="6"/>
      <c r="L75" s="9"/>
      <c r="M75" s="6">
        <f t="shared" si="6"/>
        <v>0</v>
      </c>
      <c r="N75" s="8"/>
      <c r="O75" s="8"/>
      <c r="P75" s="8"/>
      <c r="Q75" s="8"/>
      <c r="R75" s="8"/>
      <c r="S75" s="19"/>
      <c r="T75" s="11"/>
    </row>
    <row r="76" spans="1:20" x14ac:dyDescent="0.25">
      <c r="A76" s="9"/>
      <c r="B76" s="12"/>
      <c r="C76" s="7"/>
      <c r="D76" s="9"/>
      <c r="E76" s="14"/>
      <c r="F76" s="6"/>
      <c r="G76" s="6"/>
      <c r="H76" s="6"/>
      <c r="I76" s="10"/>
      <c r="J76" s="9"/>
      <c r="K76" s="6"/>
      <c r="L76" s="9"/>
      <c r="M76" s="6">
        <f t="shared" si="6"/>
        <v>0</v>
      </c>
      <c r="N76" s="8"/>
      <c r="O76" s="8"/>
      <c r="P76" s="8">
        <f>N76*0.22</f>
        <v>0</v>
      </c>
      <c r="Q76" s="8"/>
      <c r="R76" s="8"/>
      <c r="S76" s="19"/>
      <c r="T76" s="11"/>
    </row>
    <row r="77" spans="1:20" x14ac:dyDescent="0.25">
      <c r="A77" s="9"/>
      <c r="B77" s="12"/>
      <c r="C77" s="7"/>
      <c r="D77" s="9"/>
      <c r="E77" s="14"/>
      <c r="F77" s="6"/>
      <c r="G77" s="6"/>
      <c r="H77" s="6"/>
      <c r="I77" s="10"/>
      <c r="J77" s="9"/>
      <c r="K77" s="6"/>
      <c r="L77" s="9"/>
      <c r="M77" s="6">
        <f t="shared" si="6"/>
        <v>0</v>
      </c>
      <c r="N77" s="8"/>
      <c r="O77" s="8"/>
      <c r="P77" s="8">
        <f>N77*0.22</f>
        <v>0</v>
      </c>
      <c r="Q77" s="8">
        <f t="shared" ref="Q77:Q88" si="7">N77+O77+P77</f>
        <v>0</v>
      </c>
      <c r="R77" s="8"/>
      <c r="S77" s="19"/>
      <c r="T77" s="11"/>
    </row>
    <row r="78" spans="1:20" x14ac:dyDescent="0.25">
      <c r="A78" s="9"/>
      <c r="B78" s="9"/>
      <c r="C78" s="7"/>
      <c r="D78" s="9"/>
      <c r="E78" s="14"/>
      <c r="F78" s="6"/>
      <c r="G78" s="6"/>
      <c r="H78" s="6"/>
      <c r="I78" s="10"/>
      <c r="J78" s="9"/>
      <c r="K78" s="10"/>
      <c r="L78" s="9"/>
      <c r="M78" s="6"/>
      <c r="N78" s="8"/>
      <c r="O78" s="8"/>
      <c r="P78" s="8">
        <f>N78*0.22</f>
        <v>0</v>
      </c>
      <c r="Q78" s="8">
        <f t="shared" si="7"/>
        <v>0</v>
      </c>
      <c r="R78" s="8"/>
      <c r="S78" s="19"/>
      <c r="T78" s="11"/>
    </row>
    <row r="79" spans="1:20" x14ac:dyDescent="0.25">
      <c r="A79" s="9"/>
      <c r="B79" s="9"/>
      <c r="C79" s="7"/>
      <c r="D79" s="9"/>
      <c r="E79" s="14"/>
      <c r="F79" s="6"/>
      <c r="G79" s="6"/>
      <c r="H79" s="6"/>
      <c r="I79" s="10"/>
      <c r="J79" s="9"/>
      <c r="K79" s="10"/>
      <c r="L79" s="9"/>
      <c r="M79" s="6"/>
      <c r="N79" s="8"/>
      <c r="O79" s="8">
        <f>N79*0.04</f>
        <v>0</v>
      </c>
      <c r="P79" s="8">
        <f>(N79+O79)*0.22</f>
        <v>0</v>
      </c>
      <c r="Q79" s="8">
        <f t="shared" si="7"/>
        <v>0</v>
      </c>
      <c r="R79" s="8"/>
      <c r="S79" s="19"/>
      <c r="T79" s="11"/>
    </row>
    <row r="80" spans="1:20" x14ac:dyDescent="0.25">
      <c r="A80" s="9"/>
      <c r="B80" s="12"/>
      <c r="C80" s="7"/>
      <c r="D80" s="9"/>
      <c r="E80" s="14"/>
      <c r="F80" s="6"/>
      <c r="G80" s="6"/>
      <c r="H80" s="6"/>
      <c r="I80" s="10"/>
      <c r="J80" s="9"/>
      <c r="K80" s="6"/>
      <c r="L80" s="9"/>
      <c r="M80" s="6">
        <f>K80</f>
        <v>0</v>
      </c>
      <c r="N80" s="8"/>
      <c r="O80" s="8"/>
      <c r="P80" s="8"/>
      <c r="Q80" s="8">
        <f t="shared" si="7"/>
        <v>0</v>
      </c>
      <c r="R80" s="8"/>
      <c r="S80" s="19"/>
      <c r="T80" s="11"/>
    </row>
    <row r="81" spans="1:20" x14ac:dyDescent="0.25">
      <c r="A81" s="9"/>
      <c r="B81" s="9"/>
      <c r="C81" s="7"/>
      <c r="D81" s="9"/>
      <c r="E81" s="14"/>
      <c r="F81" s="6"/>
      <c r="G81" s="6"/>
      <c r="H81" s="6"/>
      <c r="I81" s="10"/>
      <c r="J81" s="9"/>
      <c r="K81" s="6"/>
      <c r="L81" s="9"/>
      <c r="M81" s="6"/>
      <c r="N81" s="8"/>
      <c r="O81" s="8"/>
      <c r="P81" s="8"/>
      <c r="Q81" s="8">
        <f t="shared" si="7"/>
        <v>0</v>
      </c>
      <c r="R81" s="8"/>
      <c r="S81" s="19"/>
      <c r="T81" s="11"/>
    </row>
    <row r="82" spans="1:20" x14ac:dyDescent="0.25">
      <c r="A82" s="9"/>
      <c r="B82" s="9"/>
      <c r="C82" s="7"/>
      <c r="D82" s="9"/>
      <c r="E82" s="14"/>
      <c r="F82" s="6"/>
      <c r="G82" s="6"/>
      <c r="H82" s="6"/>
      <c r="I82" s="10"/>
      <c r="J82" s="9"/>
      <c r="K82" s="6"/>
      <c r="L82" s="9"/>
      <c r="M82" s="6">
        <f>K82</f>
        <v>0</v>
      </c>
      <c r="N82" s="8"/>
      <c r="O82" s="8"/>
      <c r="P82" s="8"/>
      <c r="Q82" s="8">
        <f t="shared" si="7"/>
        <v>0</v>
      </c>
      <c r="R82" s="8"/>
      <c r="S82" s="19"/>
      <c r="T82" s="11"/>
    </row>
    <row r="83" spans="1:20" x14ac:dyDescent="0.25">
      <c r="A83" s="9"/>
      <c r="B83" s="9"/>
      <c r="C83" s="7"/>
      <c r="D83" s="9"/>
      <c r="E83" s="14"/>
      <c r="F83" s="6"/>
      <c r="G83" s="6"/>
      <c r="H83" s="6"/>
      <c r="I83" s="10"/>
      <c r="J83" s="9"/>
      <c r="K83" s="6"/>
      <c r="L83" s="9"/>
      <c r="M83" s="6">
        <f>K82:K83</f>
        <v>0</v>
      </c>
      <c r="N83" s="8"/>
      <c r="O83" s="8"/>
      <c r="P83" s="8">
        <f>N83*0.22</f>
        <v>0</v>
      </c>
      <c r="Q83" s="8">
        <f t="shared" si="7"/>
        <v>0</v>
      </c>
      <c r="R83" s="8"/>
      <c r="S83" s="19"/>
      <c r="T83" s="11"/>
    </row>
    <row r="84" spans="1:20" x14ac:dyDescent="0.25">
      <c r="A84" s="9"/>
      <c r="B84" s="9"/>
      <c r="C84" s="7"/>
      <c r="D84" s="9"/>
      <c r="E84" s="14"/>
      <c r="F84" s="6"/>
      <c r="G84" s="6"/>
      <c r="H84" s="6"/>
      <c r="I84" s="10"/>
      <c r="J84" s="9"/>
      <c r="K84" s="6"/>
      <c r="L84" s="9"/>
      <c r="M84" s="6">
        <f>K84</f>
        <v>0</v>
      </c>
      <c r="N84" s="8"/>
      <c r="O84" s="8"/>
      <c r="P84" s="8">
        <f>N84*0.22</f>
        <v>0</v>
      </c>
      <c r="Q84" s="8">
        <f t="shared" si="7"/>
        <v>0</v>
      </c>
      <c r="R84" s="8"/>
      <c r="S84" s="19"/>
      <c r="T84" s="11"/>
    </row>
    <row r="85" spans="1:20" x14ac:dyDescent="0.25">
      <c r="A85" s="9"/>
      <c r="B85" s="12"/>
      <c r="C85" s="7"/>
      <c r="D85" s="9"/>
      <c r="E85" s="14"/>
      <c r="F85" s="6"/>
      <c r="G85" s="6"/>
      <c r="H85" s="6"/>
      <c r="I85" s="10"/>
      <c r="J85" s="9"/>
      <c r="K85" s="6"/>
      <c r="L85" s="9"/>
      <c r="M85" s="6">
        <f>K85</f>
        <v>0</v>
      </c>
      <c r="N85" s="8"/>
      <c r="O85" s="8"/>
      <c r="P85" s="8"/>
      <c r="Q85" s="8">
        <f t="shared" si="7"/>
        <v>0</v>
      </c>
      <c r="R85" s="8"/>
      <c r="S85" s="19"/>
      <c r="T85" s="11"/>
    </row>
    <row r="86" spans="1:20" x14ac:dyDescent="0.25">
      <c r="A86" s="9"/>
      <c r="B86" s="9"/>
      <c r="C86" s="7"/>
      <c r="D86" s="9"/>
      <c r="E86" s="14"/>
      <c r="F86" s="6"/>
      <c r="G86" s="6"/>
      <c r="H86" s="6"/>
      <c r="I86" s="10"/>
      <c r="J86" s="9"/>
      <c r="K86" s="6"/>
      <c r="L86" s="9"/>
      <c r="M86" s="6">
        <f>K86</f>
        <v>0</v>
      </c>
      <c r="N86" s="8"/>
      <c r="O86" s="8"/>
      <c r="P86" s="8">
        <f>N86*0.22</f>
        <v>0</v>
      </c>
      <c r="Q86" s="8">
        <f t="shared" si="7"/>
        <v>0</v>
      </c>
      <c r="R86" s="8"/>
      <c r="S86" s="19"/>
      <c r="T86" s="11"/>
    </row>
    <row r="87" spans="1:20" x14ac:dyDescent="0.25">
      <c r="A87" s="9"/>
      <c r="B87" s="12"/>
      <c r="C87" s="7"/>
      <c r="D87" s="9"/>
      <c r="E87" s="14"/>
      <c r="F87" s="6"/>
      <c r="G87" s="6"/>
      <c r="H87" s="6"/>
      <c r="I87" s="10"/>
      <c r="J87" s="9"/>
      <c r="K87" s="6"/>
      <c r="L87" s="9"/>
      <c r="M87" s="6">
        <f>K87</f>
        <v>0</v>
      </c>
      <c r="N87" s="8"/>
      <c r="O87" s="8"/>
      <c r="P87" s="8"/>
      <c r="Q87" s="8">
        <f t="shared" si="7"/>
        <v>0</v>
      </c>
      <c r="R87" s="8"/>
      <c r="S87" s="19"/>
      <c r="T87" s="11"/>
    </row>
    <row r="88" spans="1:20" x14ac:dyDescent="0.25">
      <c r="A88" s="9"/>
      <c r="B88" s="9"/>
      <c r="C88" s="9"/>
      <c r="D88" s="9"/>
      <c r="E88" s="14"/>
      <c r="F88" s="6"/>
      <c r="G88" s="6"/>
      <c r="H88" s="6"/>
      <c r="I88" s="10"/>
      <c r="J88" s="9"/>
      <c r="K88" s="6"/>
      <c r="L88" s="9"/>
      <c r="M88" s="6"/>
      <c r="N88" s="8"/>
      <c r="O88" s="8"/>
      <c r="P88" s="8">
        <f>N88*0.22</f>
        <v>0</v>
      </c>
      <c r="Q88" s="8">
        <f t="shared" si="7"/>
        <v>0</v>
      </c>
      <c r="R88" s="8"/>
      <c r="S88" s="19"/>
      <c r="T88" s="11"/>
    </row>
  </sheetData>
  <sortState ref="AB2:AB11">
    <sortCondition ref="AB2"/>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DIRETTI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2024-06-14T11:38:18Z</dcterms:modified>
</cp:coreProperties>
</file>