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30"/>
  </bookViews>
  <sheets>
    <sheet name="DIRETTI" sheetId="4" r:id="rId1"/>
  </sheets>
  <definedNames>
    <definedName name="_xlnm._FilterDatabase" localSheetId="0" hidden="1">DIRETTI!$A$1:$V$126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6" i="4" l="1"/>
  <c r="T65" i="4"/>
  <c r="T40" i="4"/>
  <c r="Q24" i="4"/>
  <c r="T24" i="4"/>
  <c r="T56" i="4"/>
  <c r="T44" i="4"/>
  <c r="V4" i="4"/>
  <c r="V5" i="4"/>
  <c r="V6" i="4"/>
  <c r="V12" i="4"/>
  <c r="V13" i="4"/>
  <c r="V17" i="4"/>
  <c r="V21" i="4"/>
  <c r="V22" i="4"/>
  <c r="V23" i="4"/>
  <c r="V27" i="4"/>
  <c r="V29" i="4"/>
  <c r="V32" i="4"/>
  <c r="V33" i="4"/>
  <c r="V35" i="4"/>
  <c r="V41" i="4"/>
  <c r="V45" i="4"/>
  <c r="V61" i="4"/>
  <c r="V87" i="4"/>
  <c r="V97" i="4"/>
  <c r="V99" i="4"/>
  <c r="V106" i="4"/>
  <c r="V110" i="4"/>
  <c r="V111" i="4"/>
  <c r="V112" i="4"/>
  <c r="V113" i="4"/>
  <c r="V114" i="4"/>
  <c r="V115" i="4"/>
  <c r="V116" i="4"/>
  <c r="V117" i="4"/>
  <c r="V118" i="4"/>
  <c r="V119" i="4"/>
  <c r="V125" i="4"/>
  <c r="V2" i="4"/>
  <c r="T120" i="4" l="1"/>
  <c r="P106" i="4" l="1"/>
  <c r="R106" i="4" s="1"/>
  <c r="P105" i="4"/>
  <c r="R105" i="4"/>
  <c r="R102" i="4"/>
  <c r="R103" i="4"/>
  <c r="R104" i="4"/>
  <c r="P102" i="4"/>
  <c r="P101" i="4"/>
  <c r="R100" i="4"/>
  <c r="T98" i="4"/>
  <c r="P98" i="4"/>
  <c r="P97" i="4"/>
  <c r="R97" i="4" s="1"/>
  <c r="P96" i="4"/>
  <c r="R96" i="4" s="1"/>
  <c r="R101" i="4" l="1"/>
  <c r="R98" i="4"/>
  <c r="T60" i="4"/>
  <c r="T36" i="4"/>
  <c r="T62" i="4"/>
  <c r="T54" i="4"/>
  <c r="T25" i="4"/>
  <c r="T38" i="4" l="1"/>
  <c r="T20" i="4" l="1"/>
  <c r="P95" i="4" l="1"/>
  <c r="T18" i="4"/>
  <c r="R95" i="4" l="1"/>
  <c r="P62" i="4"/>
  <c r="P50" i="4"/>
  <c r="R48" i="4"/>
  <c r="P71" i="4"/>
  <c r="R62" i="4" l="1"/>
  <c r="R50" i="4"/>
  <c r="R71" i="4"/>
  <c r="P94" i="4"/>
  <c r="P93" i="4"/>
  <c r="V93" i="4" s="1"/>
  <c r="P92" i="4"/>
  <c r="P74" i="4"/>
  <c r="P3" i="4"/>
  <c r="P8" i="4"/>
  <c r="P9" i="4"/>
  <c r="P10" i="4"/>
  <c r="P58" i="4"/>
  <c r="V58" i="4" s="1"/>
  <c r="P59" i="4"/>
  <c r="V59" i="4" s="1"/>
  <c r="P60" i="4"/>
  <c r="P63" i="4"/>
  <c r="P66" i="4"/>
  <c r="P67" i="4"/>
  <c r="V67" i="4" s="1"/>
  <c r="P69" i="4"/>
  <c r="V69" i="4" s="1"/>
  <c r="P68" i="4"/>
  <c r="V68" i="4" s="1"/>
  <c r="P70" i="4"/>
  <c r="P72" i="4"/>
  <c r="P73" i="4"/>
  <c r="P91" i="4"/>
  <c r="P90" i="4"/>
  <c r="P89" i="4"/>
  <c r="P88" i="4"/>
  <c r="P86" i="4"/>
  <c r="P85" i="4"/>
  <c r="P84" i="4"/>
  <c r="P83" i="4"/>
  <c r="P82" i="4"/>
  <c r="P81" i="4"/>
  <c r="P80" i="4"/>
  <c r="P79" i="4"/>
  <c r="P78" i="4"/>
  <c r="P77" i="4"/>
  <c r="P76" i="4"/>
  <c r="P75" i="4"/>
  <c r="T50" i="4"/>
  <c r="T37" i="4"/>
  <c r="T90" i="4" l="1"/>
  <c r="T86" i="4"/>
  <c r="T82" i="4"/>
  <c r="T75" i="4"/>
  <c r="T76" i="4"/>
  <c r="T77" i="4"/>
  <c r="T88" i="4"/>
  <c r="T81" i="4"/>
  <c r="T83" i="4"/>
  <c r="T84" i="4"/>
  <c r="T85" i="4"/>
  <c r="T79" i="4"/>
  <c r="T89" i="4"/>
  <c r="R59" i="4"/>
  <c r="R93" i="4"/>
  <c r="R76" i="4"/>
  <c r="R70" i="4"/>
  <c r="R10" i="4"/>
  <c r="R88" i="4"/>
  <c r="R69" i="4"/>
  <c r="R9" i="4"/>
  <c r="R72" i="4"/>
  <c r="R86" i="4"/>
  <c r="R67" i="4"/>
  <c r="R8" i="4"/>
  <c r="R77" i="4"/>
  <c r="R94" i="4"/>
  <c r="R68" i="4"/>
  <c r="R79" i="4"/>
  <c r="R81" i="4"/>
  <c r="R90" i="4"/>
  <c r="R66" i="4"/>
  <c r="R3" i="4"/>
  <c r="R84" i="4"/>
  <c r="R58" i="4"/>
  <c r="R89" i="4"/>
  <c r="R82" i="4"/>
  <c r="R91" i="4"/>
  <c r="R63" i="4"/>
  <c r="R74" i="4"/>
  <c r="R85" i="4"/>
  <c r="R78" i="4"/>
  <c r="R80" i="4"/>
  <c r="R75" i="4"/>
  <c r="R83" i="4"/>
  <c r="R73" i="4"/>
  <c r="R60" i="4"/>
  <c r="R92" i="4"/>
  <c r="P26" i="4"/>
  <c r="V26" i="4" s="1"/>
  <c r="P25" i="4"/>
  <c r="S25" i="4"/>
  <c r="P108" i="4"/>
  <c r="Q18" i="4"/>
  <c r="R13" i="4"/>
  <c r="R34" i="4"/>
  <c r="R109" i="4"/>
  <c r="R45" i="4"/>
  <c r="R43" i="4"/>
  <c r="Q40" i="4"/>
  <c r="P40" i="4"/>
  <c r="R12" i="4"/>
  <c r="Q14" i="4"/>
  <c r="P14" i="4"/>
  <c r="P15" i="4"/>
  <c r="V15" i="4" s="1"/>
  <c r="P37" i="4"/>
  <c r="P38" i="4"/>
  <c r="V38" i="4" s="1"/>
  <c r="P20" i="4"/>
  <c r="P19" i="4"/>
  <c r="V19" i="4" s="1"/>
  <c r="P16" i="4"/>
  <c r="V16" i="4" s="1"/>
  <c r="P30" i="4"/>
  <c r="V30" i="4" s="1"/>
  <c r="P36" i="4"/>
  <c r="P39" i="4"/>
  <c r="P42" i="4"/>
  <c r="V42" i="4" s="1"/>
  <c r="S45" i="4"/>
  <c r="P47" i="4"/>
  <c r="P49" i="4"/>
  <c r="V49" i="4" s="1"/>
  <c r="P46" i="4"/>
  <c r="P56" i="4"/>
  <c r="P52" i="4"/>
  <c r="P53" i="4"/>
  <c r="V53" i="4" s="1"/>
  <c r="P54" i="4"/>
  <c r="P55" i="4"/>
  <c r="V55" i="4" s="1"/>
  <c r="P51" i="4"/>
  <c r="V51" i="4" s="1"/>
  <c r="T52" i="4"/>
  <c r="V52" i="4" l="1"/>
  <c r="R26" i="4"/>
  <c r="R46" i="4"/>
  <c r="R18" i="4"/>
  <c r="R47" i="4"/>
  <c r="R14" i="4"/>
  <c r="Q126" i="4"/>
  <c r="R125" i="4"/>
  <c r="R124" i="4"/>
  <c r="R123" i="4"/>
  <c r="Q121" i="4"/>
  <c r="V121" i="4" s="1"/>
  <c r="R120" i="4"/>
  <c r="R118" i="4"/>
  <c r="R121" i="4" l="1"/>
  <c r="R126" i="4"/>
  <c r="R115" i="4"/>
  <c r="R114" i="4"/>
  <c r="R113" i="4"/>
  <c r="R112" i="4"/>
  <c r="R110" i="4"/>
  <c r="R108" i="4"/>
  <c r="R107" i="4"/>
  <c r="R52" i="4"/>
  <c r="R51" i="4"/>
  <c r="R53" i="4"/>
  <c r="R54" i="4"/>
  <c r="R55" i="4"/>
  <c r="R56" i="4"/>
  <c r="R49" i="4" l="1"/>
  <c r="R42" i="4" l="1"/>
  <c r="R37" i="4" l="1"/>
  <c r="R40" i="4"/>
  <c r="R38" i="4"/>
  <c r="R39" i="4"/>
  <c r="R36" i="4"/>
  <c r="R35" i="4"/>
  <c r="R33" i="4"/>
  <c r="R32" i="4"/>
  <c r="R30" i="4"/>
  <c r="R28" i="4"/>
  <c r="R25" i="4"/>
  <c r="R24" i="4"/>
  <c r="R20" i="4" l="1"/>
  <c r="R15" i="4" l="1"/>
  <c r="Q7" i="4"/>
  <c r="R7" i="4" l="1"/>
</calcChain>
</file>

<file path=xl/sharedStrings.xml><?xml version="1.0" encoding="utf-8"?>
<sst xmlns="http://schemas.openxmlformats.org/spreadsheetml/2006/main" count="879" uniqueCount="616">
  <si>
    <t>Affidamento</t>
  </si>
  <si>
    <t>00</t>
  </si>
  <si>
    <t>01</t>
  </si>
  <si>
    <t>sez</t>
  </si>
  <si>
    <t>CIG</t>
  </si>
  <si>
    <t>CUP</t>
  </si>
  <si>
    <t>Oggetto</t>
  </si>
  <si>
    <t>Aggiudicatario</t>
  </si>
  <si>
    <t>Importo di aggiudicazione IVA esclusa</t>
  </si>
  <si>
    <t xml:space="preserve">CPA </t>
  </si>
  <si>
    <t>Totale</t>
  </si>
  <si>
    <t>Importo delle somme liquidate IVA esclusa</t>
  </si>
  <si>
    <t>Data pagamento</t>
  </si>
  <si>
    <t>Iva</t>
  </si>
  <si>
    <t>N. offerenti</t>
  </si>
  <si>
    <t>N. preventivi
richiesti</t>
  </si>
  <si>
    <t>Incarico 
professionale</t>
  </si>
  <si>
    <t>Soggetto richiedente</t>
  </si>
  <si>
    <t>00-01</t>
  </si>
  <si>
    <t>Elenco degli operatori invitati a presentare offerta</t>
  </si>
  <si>
    <t>Data affidamento</t>
  </si>
  <si>
    <t>ASSET</t>
  </si>
  <si>
    <t>AM183_13</t>
  </si>
  <si>
    <t>PROSVIL</t>
  </si>
  <si>
    <t>AM187_17</t>
  </si>
  <si>
    <t>AFFIDAMENTO DELL’INCARICO PROFESSIONALE PER LA DOCENZA NEL
CORSO DELL’ACCADEMIA CA’ GRANDA DEL 25 GENNAIO 2024 AL PROF. ALDO
FERRERO</t>
  </si>
  <si>
    <t>AFFIDAMENTO DELL’INCARICO PROFESSIONALE PER LE VERIFICHE DI
RISPONDENZA DELLE OPERE DI MANUTENZIONE ORDINARIA E
STRAORDINARIA ESEGUITE DAL CONDUTTORE DEL PODERE CANOVA SITO
AD ASOLA (MN)»</t>
  </si>
  <si>
    <t>AM188_26</t>
  </si>
  <si>
    <t>LOC</t>
  </si>
  <si>
    <t>AM189_27</t>
  </si>
  <si>
    <t>arch. Elisabetta Ciocchini</t>
  </si>
  <si>
    <t>arch. Elisabetta Ciocchini                    arch. Giorgia Gentili                              arch. Federico Comes</t>
  </si>
  <si>
    <t>AFFIDAMENTO DELL’INCARICO PROFESSIONALE PER PER LA
VALUTAZIONE DELLO STATO DI CONSERVAZIONE AL FINE DI AVERE
INDICAZIONI SULLE PROCEDURE DA ADOTTARE PER LA MESSA IN
SICUREZZA E LA CONSERVAZIONE DELLA CHIESA DI SAN CLEMENTE IN
BERTONICO (LO) IDENTIFICATA AL FOGLIO 18 MAPPALE A DEL COMUNE DI
BERTONICO (LO) E DI PROPRIETÀ DI FONDAZIONE IRCCS CA’ GRANDA,
OSPEDALE MAGGIORE POLICLINICO DI MILANO.</t>
  </si>
  <si>
    <t>AM190_28</t>
  </si>
  <si>
    <t>AFFIDAMENTO DIRETTO DEL CONTRATTO DI ACQUISTO
DEL SERVIZIO DI CONSULENZA DEL PERSONALE 2024-2027</t>
  </si>
  <si>
    <t>PSG</t>
  </si>
  <si>
    <t>B04300D0D4</t>
  </si>
  <si>
    <t>AM190_29</t>
  </si>
  <si>
    <t>AM191_30</t>
  </si>
  <si>
    <t>AFFIDAMENTO DIRETTO DEL CONTRATTO DI ACQUISTO DEL SERVIZIO DI
ADVISORY FINALIZZATO ALL’ANALISI DEGLI IMPATTI AMBIENTALI DEGLI
INDIRIZZI PRODUTTIVI MAGGIORMENTE PRATICATI NEI PODERI DELLA
FONDAZIONE (RISICOLO E ZOOTECNICO DA LATTE)</t>
  </si>
  <si>
    <t>Bureau Veritas Nexta Srl</t>
  </si>
  <si>
    <t>Studio Associato Diana</t>
  </si>
  <si>
    <t>AM191_31</t>
  </si>
  <si>
    <t>AFFIDAMENTO DIRETTO DEL CONTRATTO DI ACQUISTO DI SERVIZIO DI
TAGLIO E RIMOZIONE DELLE PIANTE MORTE E/O DEPERENTI AFFETTE DA
BOSTRICO PRESENTI NEL COMPLESSO RESIDENZIALE DI PROPRIETÀ DI
FONDAZIONE IRCCS CA' GRANDAOSPEDALE MAGGIORE POLICLINICO IN VIA
ROMA A CERANO D’INTELVI (CO)</t>
  </si>
  <si>
    <t>Prof. Aldo Ferrero</t>
  </si>
  <si>
    <t>MAN</t>
  </si>
  <si>
    <t>AM192_33</t>
  </si>
  <si>
    <t>AM192_32</t>
  </si>
  <si>
    <t>B045FDE66A</t>
  </si>
  <si>
    <t>Vanini Giancarlo</t>
  </si>
  <si>
    <t>Vanini Giancarlo                                   Pinchetti Paolo                                         Vitali Maurizio                                           The Green Space                                      Cico Legna di Circardi Giuseppe e C. sas Carrer s.r.l</t>
  </si>
  <si>
    <t>AM195_36</t>
  </si>
  <si>
    <t>AM195_107</t>
  </si>
  <si>
    <t>AFFIDAMENTO DIRETTO DEL CONTRATTO DI ACQUISTO DELDEL
SERVIZIO DI PROGETTAZIONE, DIREZIONE LAVORI E
COORDINAMENTODELLASICUREZZA IN FASE DI PROGETTAZIONE E DI
ESECUZIONE PER LE OPERE DIMESSA IN SICUREZZA E RESTAURO
CONSERVATIVO DEL CAMPANILEDELL’ORATORIO DI SANTAMARIA ALLE SELVE
SITO A VEDANO AL LAMBRO (MB)DI PROPRIETÀ DI FONDAZIONE IRCCS CA’
GRANDA, OSPEDALE MAGGIOREPOLICLINICO DI MILANO ED IDENTIFICATO AL
FOGLIO 3 MAPPALE A DEL COMUNE DI VEDANO AL LAMBRO (MB)»</t>
  </si>
  <si>
    <t>B14EA44C75</t>
  </si>
  <si>
    <t xml:space="preserve">Arch. Adriano Colleoni
Arch. Michela Tessoni                        Arch. Fabio Zangheri                       Cassani &amp; Sergi Architetti Associati           </t>
  </si>
  <si>
    <t>Arch. Adriano Colleoni</t>
  </si>
  <si>
    <t>AFFIDAMENTO DIRETTO DEL CONTRATTO DI ACQUISTO DI
UNO STRUMENTO GNSS RTK MULTIFREQUENZA (L1-L2-L5) E
MULTICOSTELLAZIONE (GPS, GLONASS, BEIDOU, GALILEO</t>
  </si>
  <si>
    <t>AM196_38</t>
  </si>
  <si>
    <t>AM196_37</t>
  </si>
  <si>
    <t>GEC Software Srl                          Teorema Srl                                       Sokkia S.r.l.</t>
  </si>
  <si>
    <t>B05C10A8C1</t>
  </si>
  <si>
    <t>GEC Software s.r.l.</t>
  </si>
  <si>
    <t>AM197_92</t>
  </si>
  <si>
    <t>AM197_39</t>
  </si>
  <si>
    <t>Puricelli Ambiente Verde srl           Aneltec srl</t>
  </si>
  <si>
    <t>AFFIDAMENTO DIRETTO DEL CONTRATTO DI ACQUISTO DEI LAVORI DI
IMPERMEABILIZZAZIONE DI DUE TRATTI DEL RAMO PRIMO E RAMO SECONDO
DELLA ROGGIA DENOMINATA ROGGIONE NEL COMUNE DI MORIMONDO (MI)</t>
  </si>
  <si>
    <t>B0AA4E04F8</t>
  </si>
  <si>
    <t>Puricelli Ambiente Verde srl</t>
  </si>
  <si>
    <t>AFFIDAMENTO DELL’INCARICO PROFESSIONALE PER LA DOCENZA NEL
CORSO DELL’ACCADEMIA CA’ GRANDA DEL 15 FEBBRAIO 2024 AL DOTT.
FRANCESCO FERRERO</t>
  </si>
  <si>
    <t>AM198_40</t>
  </si>
  <si>
    <t>Arch. Elena Dugaria</t>
  </si>
  <si>
    <t>Prof. Bach</t>
  </si>
  <si>
    <t>AM199_41</t>
  </si>
  <si>
    <t>AFFIDAMENTO DELL’INCARICO PROFESSIONALE PER LA DOCENZA NEL
CORSO DELL’ACCADEMIA CA’ GRANDA DEL 15 FEBBRAIO 2024 AL DOTT.
LUCIANO COMINO</t>
  </si>
  <si>
    <t>Dott. Francesco Ferrero</t>
  </si>
  <si>
    <t>Dott. Luciano Comino</t>
  </si>
  <si>
    <t>Dott. Luciano comino</t>
  </si>
  <si>
    <t>AFFIDAMENTO DIRETTO DEL CONTRATTO DI ACQUISTO DI
N. 44 FOGLI CATASTALI IN FORMATO CXF»</t>
  </si>
  <si>
    <t>AM200_43</t>
  </si>
  <si>
    <t>AM201_106</t>
  </si>
  <si>
    <t>AM201_105</t>
  </si>
  <si>
    <t>AFFIDAMENTO DIRETTO DEL CONTRATTO DI ACQUISTO DI UN NUMERO
MASSIMO DI 30 FRAZIONAMENTI, 10 CERTIFICAZIONI ENERGETICHE E 20
VARIAZIONI COLTURALI PER ALCUNI IMMOBILI DI PROPRIETA’ DI
FONDAZIONE IRCCS CA’ GRANDA FINO AL 31.12.2026</t>
  </si>
  <si>
    <t>B07D3C2F44</t>
  </si>
  <si>
    <t>Studio Pisacreta                                 Studio Ass. Aude</t>
  </si>
  <si>
    <t>Studio Pisacreta</t>
  </si>
  <si>
    <t>AM202_89</t>
  </si>
  <si>
    <t>AFFIDAMENTO DIRETTO DEL CONTRATTO DI ACQUISTO DEL SERVIZIO DI
REGOLARIZZAZIONE CATASTALE DI ALCUNI IMMOBILI DI PROPRIETA’ DI
FONDAZIONE IRCCS CA’ GRANDA FINO AL 31.12.2026 PER UN NUMERO MASSIMO
DI 30 VOLTURE E 10 VARIAZIONI CATASTALI URBANE»</t>
  </si>
  <si>
    <t>Studio Ass. Aude</t>
  </si>
  <si>
    <t>Studio Ass. Aude                               Geom. Pisacreta</t>
  </si>
  <si>
    <t>B07D444A8D</t>
  </si>
  <si>
    <t>AM202_88</t>
  </si>
  <si>
    <t>AM203_95</t>
  </si>
  <si>
    <t>AM203_62</t>
  </si>
  <si>
    <t>IKEA Italia Retail Srl                            Arredi3N Srl                                        Botticini F.lli di Botticini Mauro          Castelarredo sas</t>
  </si>
  <si>
    <t>B0DD9E4AFC</t>
  </si>
  <si>
    <t>Agenzia delle entrate</t>
  </si>
  <si>
    <t xml:space="preserve">IKEA Italia Retail Srl  </t>
  </si>
  <si>
    <t>AFFIDAMENTO DELL’INCARICO PROFESSIONALE PER LA REDAZIONE DI
14 NUOVE STORIE DI DONAZIONI IN FAVORE DELL’OSPEDALE PER IL
VOLUME "TI LASCIO UN TESORO: VOLTI E STORIE DI SEICENTO ANNI DI
DONAZIONI”»</t>
  </si>
  <si>
    <t>AM205_65</t>
  </si>
  <si>
    <t>Annalisa Teggi</t>
  </si>
  <si>
    <t>AFFIDAMENTO DIRETTO DEL CONTRATTO DI ACQUISTO
DEL SERVIZIO DI FORNITURA, TRASPORTO, MONTAGGIO E POSA DI ARREDI,
ELETTRODOMESTICI, COMPLEMENTI DI ARREDO E CORPI ILLUMINANTI, PER
N° 4 ABITAZIONI PRESSO IL COMPLESSO RESIDENZIALE DI CASCINA BASIANO -
MORIMONDO (MI)</t>
  </si>
  <si>
    <t>AFFIDAMENTO DELL’INCARICO PROFESSIONALE PER ASSISTENZA IN
DIRITTO DELLE ACQUE PER UN TOTALE MASSIMO DI 30 ORE FINO AL
31.12.2024»</t>
  </si>
  <si>
    <t>Avv Francesco Mantovani</t>
  </si>
  <si>
    <t>AM206_66</t>
  </si>
  <si>
    <t>Avv. Francesco Mantovani</t>
  </si>
  <si>
    <t>AM207_67</t>
  </si>
  <si>
    <t>AFFIDAMENTO DELL’INCARICO PROFESSIONALE PER LA DOCENZA NEL
CORSO DELL’ACCADEMIA CA’ GRANDA DEL 29 FEBBRAIO 2024»</t>
  </si>
  <si>
    <t>Prof.ssa Arianna Facchi</t>
  </si>
  <si>
    <t>AM208_69</t>
  </si>
  <si>
    <t>AM208_68</t>
  </si>
  <si>
    <t>B09CD41550</t>
  </si>
  <si>
    <t>Gi.Al. sas</t>
  </si>
  <si>
    <t>Gi.Al. Sas</t>
  </si>
  <si>
    <t>AFFIDAMENTO DIRETTO DEL CONTRATTO DI ACQUISTO PER SERVIZIO DI
INSTALLAZIONE DI MATERIALE ELETTRICO PRESSO LA SEDE DELLA
FONDAZIONE PER UN MASSIMO DI 70 ORE</t>
  </si>
  <si>
    <t>AFFIDAMENTO DELL’INCARICO PROFESSIONALE PER SOPRALLUOGHI E
VERIFICHE DI RISPONDENZA DELLE OPERE DI MANUTENZIONE
ORDINARIA E STRAORDINARIA PRESSO GLI IMMOBILI IN USUFRUTTO ALLA
FONDAZIONE PATRIMONIO CA’ GRANDA PER UN NUMERO MASSIMO DI 50
GIORNATE DI SOPRALLUOGO FINO AL 31.12.2026</t>
  </si>
  <si>
    <t>AM209_70</t>
  </si>
  <si>
    <t>Arch. Beatrice Vezzosi                       Arch. Marco Sessa</t>
  </si>
  <si>
    <t>Arch. Beatrice Vezzosi</t>
  </si>
  <si>
    <t>AFFIDAMENTO DELL’INCARICO PROFESSIONALE PER LA STIMA DEL
CANONE DI AFFITTO DEL PODERE RISERVA DI CACCIA IN BERTONICO E
DEL VALORE DI VENDITA DEL MATERIALE LEGNOSO IVI UBICATO</t>
  </si>
  <si>
    <t>AM210_72</t>
  </si>
  <si>
    <t>Dott. For. Roberto Musmeci</t>
  </si>
  <si>
    <t>AFFIDAMENTO DELL’INCARICO PROFESSIONALE PER LA STIMA DEL
CANONE D’AFFITTO DEI TERRENI BOSCATI SITI A MORIMONDO (MI</t>
  </si>
  <si>
    <t>AM211_211</t>
  </si>
  <si>
    <t>08/03/82024</t>
  </si>
  <si>
    <t>AM212_74</t>
  </si>
  <si>
    <t>AFFIDAMENTO DELL’INCARICO PROFESSIONALE PER ASSISTENZA IN
DIRITTO AGRARIO FINO AL 31.12.2024</t>
  </si>
  <si>
    <t>Avv. Massimo Nicolini</t>
  </si>
  <si>
    <t>AFFIDAMENTO DELL’INCARICO PROFESSIONALE PER LA PERIZIA
ASSEVERATA DI CONFORMITÀ URBANISTICA E CATASTALE DI ALCUNI
IMMOBILI DI PROPRIETÀ DI FONDAZIONE IRCCS CA’ GRANDA OSPEDALE
MAGGIORE POLICLINICO DI MILANO CENSITO AL FG 17 P. 116 E 117 DEL
CATASTO FABBRICATI DEL COMUNE DI LODI</t>
  </si>
  <si>
    <t>AM213_82</t>
  </si>
  <si>
    <t>Geom. Fabiano Riva                               St. Geom. Rosco Baldassarre</t>
  </si>
  <si>
    <t>Geom. Fabiano Riva</t>
  </si>
  <si>
    <t>AFFIDAMENTO DIRETTO DEL CONTRATTO DI ACQUISTO DEL SERVIZIO DI
DIGITALIZZAZIONE DEI CME INERENTI I CONTRATTI AGRARI</t>
  </si>
  <si>
    <t>AM214_84</t>
  </si>
  <si>
    <t>AM214_83</t>
  </si>
  <si>
    <t>B0DE02DAC6</t>
  </si>
  <si>
    <t>KService Impresa Sociale Srl                       Arch Marco Sessa</t>
  </si>
  <si>
    <t xml:space="preserve">KService Impresa Sociale Srl   </t>
  </si>
  <si>
    <t>AFFIDAMENTO DIRETTO DEL CONTRATTO DI ACQUISTO DEL SERVIZIO DI REALIZZAZIONE DI PODCAST SULLA STORIA DELLE DONAZIONI IN FAVORE DELL’OSPEDALE</t>
  </si>
  <si>
    <t>COM</t>
  </si>
  <si>
    <t>AM215_91</t>
  </si>
  <si>
    <t>21/03/20324</t>
  </si>
  <si>
    <t>AM215_90</t>
  </si>
  <si>
    <t>B0EBD40A72;</t>
  </si>
  <si>
    <t>Podcastory Srl                                    Audio Tales srl                    Quarantacinque di Michela Atzeni</t>
  </si>
  <si>
    <t xml:space="preserve">Podcastory Srl  </t>
  </si>
  <si>
    <t>AFFIDAMENTO DELL’INCARICO PROFESSIONALE PER ATTIVITA’ DI
ORGANIZZAZIONE E GESTIONE DI UN PROGRAMMA DI ALMENO 48 EVENTI
NELL’OASI CA’ GRANDA - STAGIONE 2024</t>
  </si>
  <si>
    <t>AM216_92</t>
  </si>
  <si>
    <t>Alessandra Ferraris di Celle</t>
  </si>
  <si>
    <t>AM217_94</t>
  </si>
  <si>
    <t>AM217_93</t>
  </si>
  <si>
    <t>AFFIDAMENTO DIRETTO DEL CONTRATTO DI ACQUISTO DELLA FORNITURA
DI N. 30 SENSORI DI LIVELLO</t>
  </si>
  <si>
    <t>Enginko Srl                                      CShark Srl                                 Allnet.Italia Spa</t>
  </si>
  <si>
    <t xml:space="preserve">Enginko Srl      </t>
  </si>
  <si>
    <t>B0D26EB99A;</t>
  </si>
  <si>
    <t>AM218_96</t>
  </si>
  <si>
    <t>AFFIDAMENTO DELL’INCARICO PROFESSIONALE PER LA GESTIONE DEGLI
ADEMPIMENTI FISCALI, LA CONSULENZA FISCALE E IN MATERIA
BILANCISTICA 2024 - 2025</t>
  </si>
  <si>
    <t>Dott. Damiano Zazzeron
dello Studio Zazzeron &amp; Cameretti Associati</t>
  </si>
  <si>
    <t>AM219_202</t>
  </si>
  <si>
    <t>AFFIDAMENTO DELL’INCARICO PROFESSIONALE PER IL
MONITORAGGIO FAUNISTICO DI 5 AREE OGGETTO DI INTERVENTI
AGROAMBIENTALI</t>
  </si>
  <si>
    <t>Agr.
Giovanni Colombo</t>
  </si>
  <si>
    <t>AM220_104</t>
  </si>
  <si>
    <t>AFFIDAMENTO DIRETTO DEL CONTRATTO DI ACQUISTO
PER LA FORNITURA ED INSTALLAZIONE DI N 7 TENDE A RULLO NEGLI UFFICI
DI FONDAZIONE PATRIMONIO CA’ GRANDA</t>
  </si>
  <si>
    <t>AM220_103</t>
  </si>
  <si>
    <t>B1120B2F15</t>
  </si>
  <si>
    <t>F.lli Cavaliere snc</t>
  </si>
  <si>
    <t>AFFIDAMENTO DIRETTO DEL CONTRATTO DI ACQUISTO DEL
SERVIZIO DI ORGANIZZAZIONE E REALIZZAZIONE DI UN PERCORSO
DIDATTICO PER 70 STUDENTI: COORDINAMENTO, FORMAZIONE DI 8
INSEGNANTI, 3 USCITE DIDATTICHE CON TRASPORTO PRESSO CASCINE DELLA
FONDAZIONE PATRIMONIO CA’ GRANDA</t>
  </si>
  <si>
    <t>B13009314D</t>
  </si>
  <si>
    <t>Stripes Soc. Coop.
Onlus</t>
  </si>
  <si>
    <t>AM221_109</t>
  </si>
  <si>
    <t>AM221_108</t>
  </si>
  <si>
    <t>AM22_119</t>
  </si>
  <si>
    <t>AFFIDAMENTO DIRETTO DEL CONTRATTO DI ACQUISTO DI LAVORI DI
MANUTENZIONE PER INTERVENTI DI RIPARAZIONE DI COPERTURE PER
INFILTRAZIONI D’ACQUA IN ALCUNE ABITAZIONI SITE NEL COMUNE DI
MORIMONDO</t>
  </si>
  <si>
    <t>AM222_118</t>
  </si>
  <si>
    <t>B0F08D3819</t>
  </si>
  <si>
    <t>Multi Manutenzione s.r.l.</t>
  </si>
  <si>
    <t>Stripes Soc. Coop.Onlus</t>
  </si>
  <si>
    <t>Agr. Giovanni Colombo</t>
  </si>
  <si>
    <t>B17CEABC4A</t>
  </si>
  <si>
    <t>AFFIDAMENTO DIRETTO DEL CONTRATTO DI ACQUISTO DEL
SERVIZIO DI ASSISTENZA SOFTWARE DI CONTABILITÀ ANNO 2024</t>
  </si>
  <si>
    <t>TEAMSYSTEM SPA</t>
  </si>
  <si>
    <t>AQ8_NR6</t>
  </si>
  <si>
    <t>RUP</t>
  </si>
  <si>
    <t>AFFIDAMENTO DIRETTO DEL CONTRATTO DI ACQUISTO DI EROGAZIONE DI UNA GIORNATA DI FORMAZIONE IN MATERIA DI INTELLIGENZA ARTIFICIALE AL PERSONALE DIPENDETE DELLA
FONDAZIONE</t>
  </si>
  <si>
    <t>B1B8720A59</t>
  </si>
  <si>
    <t>AQ9_NR7</t>
  </si>
  <si>
    <t>AQ9_AA3</t>
  </si>
  <si>
    <t xml:space="preserve">Data Pizza srl </t>
  </si>
  <si>
    <t>Data Pizza drl</t>
  </si>
  <si>
    <t>AFFIDAMENTO DIRETTO DEL CONTRATTO DI ACQUISTO
DEL SERVIZIO DI PROTOCOLLO E GESTIONE DOCUMENTALE "ARCADOC" IN
CLOUD»</t>
  </si>
  <si>
    <t>AQ10_AA7</t>
  </si>
  <si>
    <t>AQ10_NR8</t>
  </si>
  <si>
    <t>Aeffegroup Srl,</t>
  </si>
  <si>
    <t>B1D765EA2A</t>
  </si>
  <si>
    <t xml:space="preserve">AQ3_NR1 </t>
  </si>
  <si>
    <t>AQ3_AA1</t>
  </si>
  <si>
    <t>AFFIDAMENTO DIRETTO DEL CONTRATTO DI ACQUISTO DEL
SERVIZIO ANNUALE DI INSERIMENTO DATI RELATIVI AGLI IMMOBILI DI
PROPRIETÀ DI FONDAZIONE IRCCS CA' GRANDA OSPEDALE MAGGIORE
POLICLINICO NEL PORTALE DEL MINISTERO DELL'ECONOMIA E DELLE
FINANZE PER L'ADEMPIMENTO DEL RELATIVO DEBITO INFORMATIVO</t>
  </si>
  <si>
    <t>AQ12_AA8</t>
  </si>
  <si>
    <t>AQ12_NR10</t>
  </si>
  <si>
    <t>Progel Srl</t>
  </si>
  <si>
    <t>B16A7C1D5E</t>
  </si>
  <si>
    <t>AQ13_NR11</t>
  </si>
  <si>
    <t>AFFIDAMENTO DIRETTO DEL CONTRATTO DI ACQUISTO PER
L’INTERVENTO DI UN FABBRO PER LA CHIUSURA CON PIASTRE DI UNA UNITA’
ABITATIVA IN VIA PAVIA 17, FRAZIONE FALLAVECCHIA COMUNE DI
MORIMONDO (MI) IDENTIFICATA CATASTALMENTE AL FG 28, MAPP. 11 SUB. 2 E
PER LA SOSTITUZIONE DELLA SERRATURA DELLA PORTA D’INGRESSO DI UNA
UNITA’ ABITATIVA IN VIA LATTUADA 41, FRAZIONE CASELLE NEL COMUNE DI
OZZERO (MI) IDENTIFICATA CATASTALMENTE AL FG. 2 MAPP. 39 SUB. 1</t>
  </si>
  <si>
    <t>B1D59694C5</t>
  </si>
  <si>
    <t>AQ13_AA11</t>
  </si>
  <si>
    <t>PARMIFER S.R.L.</t>
  </si>
  <si>
    <t>AFFIDAMENTO DIRETTO DEL CONTRATTO DI ACQUISTO DI
SERVIZIO DI SOSTITUZIONE DI N 2 ANTENNE PRESSO LE DUE UNITA’
IMMOBILIARI IN USO AL PERSONALE DISTACCATO PER LE ATTIVITA’ SUL
TERRITORIO</t>
  </si>
  <si>
    <t>B1D20F1B4B</t>
  </si>
  <si>
    <t>Pianeta Sat 2000 di Stefano Micali</t>
  </si>
  <si>
    <t>AQ15_AA9</t>
  </si>
  <si>
    <t>AQ14_AA10</t>
  </si>
  <si>
    <t>B1D1F0661D</t>
  </si>
  <si>
    <t>AFFIDAMENTO DIRETTO DEL CONTRATTO DI ACQUISTO DEL SERVIZIO
DI PULIZIA DI N 26 UNITÀ IMMOBILIARI CC.DD. “CASE EX-COLONICHE”
INTERESSATE DA FINE LAVORI EDILI E/O DA FINE LOCAZIONE, DI PROPRIETÀ
DI FONDAZIONE IRCCS CA’ GRANDA OSPEDALE MAGGIORE POLICLINICO
EDUBICATE PRESSO I COMUNI DI MORIMONDO (MI) E ROSATE (MI), PER UN
TOTALE DI 32 INTERVENTI</t>
  </si>
  <si>
    <t>Frassati Spa                                             LM Traslochi e Servizi di Losurdo Marco Progetti e Lavoro Soc. Coop.</t>
  </si>
  <si>
    <t>Frassati Spa</t>
  </si>
  <si>
    <t>AFFIDAMENTO DELL’INCARICO PROFESSIONALE PER L’AGGIORNAMENTO
CATASTALE DELL’IMMOBILE DENOMINATO CASCINA MONTALBANO SITO
AD OPERA ED IDENTIFICATO CATASTALMENTE AL FG 8 MAPPALI 4,5,6,73 ED
ACQUE DEL CATASTO DI OPERA (MI)</t>
  </si>
  <si>
    <t>Geom Danilo Granata</t>
  </si>
  <si>
    <t>AFFIDAMENTO DELL’ INCARICO PROFESSIONALE PER IL RILIEVO E LA
VALUTAZIONE PER LA MESSA IN SICUREZZA DEL PARCO DEL COMPLESSO DI
S. MARIA DELLE SELVE IN VEDANO AL LAMBRO (MB) DI PROPRIETÀ DI
FONDAZIONE IRCCS CA’ GRANDA OSPEDALE MAGGIORE POLICLINICO
MILANO, COMPLETO DI RELAZIONE DEGLI INTERVENTI E CME,
PRESENTAZIONE DELLE PRATICHE AGLI ENTI COMPETENTI E IL
CONTROLLO DEGLI INTERVENTI DI MESSA IN SICUREZZA</t>
  </si>
  <si>
    <t>Dott. Agr. Maierini                              Agro Service Srl Dott. Agr. Massa Saluzzo</t>
  </si>
  <si>
    <t xml:space="preserve">Dott. Agr. Maierini     </t>
  </si>
  <si>
    <t>AFFIDAMENTO DELL’INCARICO PROFESSIONALE PER IL GIUDIZIO AGRARIO
NEI CONFRONTI DELLA DITTA INDIVIDUALE BIFFI MARCO</t>
  </si>
  <si>
    <t>PRO_IP5_AI4</t>
  </si>
  <si>
    <t>PRO_IP3_AI3</t>
  </si>
  <si>
    <t>PRO_IP1_AI1</t>
  </si>
  <si>
    <t>B050453D40</t>
  </si>
  <si>
    <t>B062B5934A</t>
  </si>
  <si>
    <t>AM223_126</t>
  </si>
  <si>
    <t>B207044738</t>
  </si>
  <si>
    <t>AM223_125</t>
  </si>
  <si>
    <t>AFFIDAMENTO DIRETTO DEL CONTRATTO DI ACQUISTO DEL SERVIZIO PER
LA GESTIONE DELLA PIATTAFORMA DI WELFARE AZIENDALE
EDENRED SRL FINO AL 31/12/2024</t>
  </si>
  <si>
    <t>Edenred Italia Srl,</t>
  </si>
  <si>
    <t>AM224_127</t>
  </si>
  <si>
    <t>AM224_128</t>
  </si>
  <si>
    <t>B2082F10A2</t>
  </si>
  <si>
    <t>AFFIDAMENTO DIRETTO DEL CONTRATTO DI ACQUISTO DEL SERVIZIO PER
LA COPERTURA DEL RUOLO DI RSPP DELLA FONDAZIONE FINO AL 31.12.202</t>
  </si>
  <si>
    <t>Cheno Servizi srl</t>
  </si>
  <si>
    <t>AM225_130</t>
  </si>
  <si>
    <t>31/05/20024</t>
  </si>
  <si>
    <t>AM225_129</t>
  </si>
  <si>
    <t>B20875C5F5</t>
  </si>
  <si>
    <t>dott. Giulio Preti</t>
  </si>
  <si>
    <t>AFFIDAMENTO DIRETTO DEL CONTRATTO DI ACQUISTO DEL SERVIZIO PER
LA SORVEGLIANZA SANITARIA DEI LAVORATORI DELLA FONDAZIONE FINO AL
31.12.2026</t>
  </si>
  <si>
    <t>AQ8_AA12</t>
  </si>
  <si>
    <t>PRO_IP7_AI5</t>
  </si>
  <si>
    <t>Studio Geom. Grioni De Rosa,</t>
  </si>
  <si>
    <t>AFFIDAMENTO DELL’INCARICO PROFESSIONALE PER
REGOLARIZZAZIONE CATASTALE DI N. 6 UNITÀ IMMOBILIARI DI PROPRIETÀ
DI FONDAZIONE IRCCS CA' GRANDA OSPEDALE MAGGIORE POLICLINICO
SITE A MORIMONDO (MI) ED IDENTIFICATE CATASTALMENTE AL FG 17
MAPP. 93,94,85,86,161»</t>
  </si>
  <si>
    <t>AFFIDAMENTO DELL’INCARICO PROFESSIONALE PER ASSISTENZA IN
DIRITTO CIVILE PER UN NUMERO MASSIMO DI 30 ORE FINO AL 31/12/2024</t>
  </si>
  <si>
    <t>Avv. Andrea Giussani</t>
  </si>
  <si>
    <t>PRO_IP9_AI8</t>
  </si>
  <si>
    <t>AFFIDAMENTO DELL’INCARICO PROFESSIONALE PER
RESPONSABILE PRIVACY DI FONDAZIONE PATRIMONIO CA' GRANDA FINO
AL 30.06.2025</t>
  </si>
  <si>
    <t>PRO_IP10_AI7</t>
  </si>
  <si>
    <t>Avv. Alessia Lipari dello Studio Legale Associato LCG</t>
  </si>
  <si>
    <t>AFFIDAMENTO DIRETTO DEL CONTRATTO DI ACQUISTO DI
DI N 8 POLTRONCINE SU RUOTE SENZA BRACCIOLI PER LA SALA RIUNIONI DI
FONDAZIONE PATRIMONIO CA' GRANDA»</t>
  </si>
  <si>
    <t>B220BE02F3</t>
  </si>
  <si>
    <t>AQ17_NR15</t>
  </si>
  <si>
    <t>Arredi 3N Srl,</t>
  </si>
  <si>
    <t>AFFIDAMENTO DIRETTO DEL CONTRATTO DI ACQUISTO DEL
SISTEMA RILEVAZIONE PRESENZE ZUCCHETTI INFINITY E GESTIONE NOTE
SPESE ZTRAVEL ZUCCHETTI FINO AL 31.12.2024»</t>
  </si>
  <si>
    <t>B1793DE62B</t>
  </si>
  <si>
    <t>AQ71_AA13</t>
  </si>
  <si>
    <t>AQ19_AA14</t>
  </si>
  <si>
    <t>AQ19_NR17</t>
  </si>
  <si>
    <t>Zucchetti Spa</t>
  </si>
  <si>
    <t>AFFIDAMENTO DIRETTO DEL CONTRATTO DI ACQUISTO DI
FORNITURA E POSA LAMIERE DI FERRO PER LA CHIUSURA DI N. 24 VANI
FINESTRE E N. 3 VANI PORTE DI INGRESSO, PRESSO L’EDIFICIO ABITATIVO IN
C.NA NUOVA DI CAMPAGNA A MORIMONDO (MI), IDENTIFICATO
CATASTALMENTE AL FOGLIO 19, MAPPALE 37; FORNITURA A POSA DI LAMIERE
DI FERRO PER LA CHIUSURA DI N. 6 VANI FINESTRE E N. 1 VANO PORTA DI
INGRESSO, PRESSO UN’ABITAZIONE IN VIA PAVIA 13, A FALLAVECCHIA DI
MORIMONDO (MI), IDENTIFICATO CATASTALMENTE AL FOGLIO 28, MAPPALE
10, SUB 2.</t>
  </si>
  <si>
    <t>AQ24_AA18</t>
  </si>
  <si>
    <t>B2549B81FC</t>
  </si>
  <si>
    <t>AQ24_NR22</t>
  </si>
  <si>
    <t>Stilferro Srl</t>
  </si>
  <si>
    <t>B2496002FB</t>
  </si>
  <si>
    <t>Edenred Spa</t>
  </si>
  <si>
    <t>AQ22_AA15</t>
  </si>
  <si>
    <t>PRO_IP11_A19</t>
  </si>
  <si>
    <t>Avv.
Massimo Nicolini</t>
  </si>
  <si>
    <t>Avv Nicola Lucifero dello Studio Associato LCA STUDIO LEGALE</t>
  </si>
  <si>
    <t>PRO_IP12_AI10</t>
  </si>
  <si>
    <t>AFFIDAMENTO DIRETTO DEL CONTRATTO DI ACQUISTO
DEL SERVIZIO DI STAMPA DI N 500 COPIE DEL BILANCIO SOCIALE E DEL
BILANCIO DI SOSTENIBILITA' ESG DELLA FONDAZIONE ED INVIO AD UN
NUMERO DI DESTINATARI DETERMINATI</t>
  </si>
  <si>
    <t>Geca srl                                               Ciscra Spa                                    Tipografia Locatelli Srl</t>
  </si>
  <si>
    <t>B20C81A342</t>
  </si>
  <si>
    <t xml:space="preserve">Geca srl                                               </t>
  </si>
  <si>
    <t>AQ14_NR13</t>
  </si>
  <si>
    <t>AQ15_NR12</t>
  </si>
  <si>
    <t>Data nomina RUP</t>
  </si>
  <si>
    <t>AQ22_20NR20</t>
  </si>
  <si>
    <t>AQ16_NR14</t>
  </si>
  <si>
    <t>AQ18_NR16</t>
  </si>
  <si>
    <t>NOMINA DEL RESPONSABILE UNICO DEL PROGETTO DI ACQUISTO PER
LA FORNITURA E POSA IN OPERA DELL’ANTENNA LORA-WAN DI
CONNESSIONE CON I SENSORI DI PORTATA IRRIGUA INSTALLATI NEL LOTTO
DI MORIMONDO (MI) E RELATIVO SOFTWARE GESTIONALE FINO AL 30.06.2029</t>
  </si>
  <si>
    <t>20/06/20247</t>
  </si>
  <si>
    <t>AQ25_AA20</t>
  </si>
  <si>
    <t>AQ25_NR24</t>
  </si>
  <si>
    <t>B254F70A1B</t>
  </si>
  <si>
    <t>Aon Spa</t>
  </si>
  <si>
    <t>AFFIDAMENTO DIRETTO DEL CONTRATTO DI ACQUISTO DI
CONSULENZA E BROKERAGGIO ASSICURATIVO FINO 01/06/20</t>
  </si>
  <si>
    <t>AQ26_AA23</t>
  </si>
  <si>
    <t>AFFIDAMENTO DIRETTO DEL CONTRATTO DI ACQUISTO DI
SERVIZIO DI CONTROLLO SOGEI E INVIO DELLA COMUNICAZIONE IVA
TRIMESTRALE ANNO 2024 - 2025</t>
  </si>
  <si>
    <t>B27AB6A4EC</t>
  </si>
  <si>
    <t>Studio Associato
Zazzeron &amp; Cameretti Associati</t>
  </si>
  <si>
    <t>AQ26_NR25</t>
  </si>
  <si>
    <t>AQ27_AA22</t>
  </si>
  <si>
    <t>AFFIDAMENTO DIRETTO DEL CONTRATTO DI ACQUISTO DELLA
FORNITURA FINO AL 31/12/2024 DI SOFTWARE DI GESTIONE IMMOBILIARE REF</t>
  </si>
  <si>
    <t>AQ27_NR26</t>
  </si>
  <si>
    <t>B27070B03D</t>
  </si>
  <si>
    <t>Idea Real Estate Spa</t>
  </si>
  <si>
    <t>AFFIDAMENTO DIRETTO DEL CONTRATTO DI ACQUISTO DELLA
CAMPAGNA USER GENERATED CONTENT PER I PRODOTTI A MARCHIO CA'
GRANDA PER L'ANNO 2024</t>
  </si>
  <si>
    <t>AQ28_AA26</t>
  </si>
  <si>
    <t>B2932E86BB;</t>
  </si>
  <si>
    <t>AQ28_NR27</t>
  </si>
  <si>
    <t>LHUB Srl</t>
  </si>
  <si>
    <t>AQ29_AA25</t>
  </si>
  <si>
    <t>AQ29_NR28</t>
  </si>
  <si>
    <t>B27AA29C04</t>
  </si>
  <si>
    <t>AFFIDAMENTO DIRETTO DEL CONTRATTO DI ACQUISTO DEL SERVIZIO DI
TAGLIO E ACCATASTAMENTO PIANTE SCHIANTATE E SFALCIO DEL VERDE, DA
ESEGUIRE ALL’INTERNO DEL RECINTO DELLE MEMORIE - CHIESA S. MARIA
DELLE SELVE - VIA CESANA E VILLA SNC, NEL COMUNE DI VEDANO AL
LAMBRO (MB)</t>
  </si>
  <si>
    <t>Azienda Agricola e Impresa Boschiva Mazzoleni
Ivan</t>
  </si>
  <si>
    <t>AQ30_AA29</t>
  </si>
  <si>
    <t>AFFIDAMENTO DIRETTO DEL CONTRATTO DI ACQUISTO DEL SERVIZIO DI
MANUTENZIONE DEL VERDE PER LA MESSA IN SICUREZZA DELL’AREA
BOSCHIVA DA ESEGUIRE ALL’INTERNO DEL COMPLESSO DI S. MARIA DELLE
SELVE - VIA CESANA E VILLA SNC, NEL COMUNE DI VEDANO AL LAMBRO (MB)</t>
  </si>
  <si>
    <t>AQ30_NR29</t>
  </si>
  <si>
    <t>AGRICOLA 3DR DI DAVIDE NASATTI E ALESSANDRO ROSA SS</t>
  </si>
  <si>
    <t>Azienda Agricola e Impresa Boschiva Mazzoleni Ivan                                                Floricoltura Radaelli &amp; Radaelli Snc Di Radaelli M. E C.                                         Tecnogarden Service Srl                          Societa' Cooperativa Sociale Il Giardinone</t>
  </si>
  <si>
    <t>AGRICOLA 3DR DI DAVIDE NASATTI E ALESSANDRO ROSA SS                                  AZIENDA AGRICOLA FRATELLI RADAELLI DI M. E C. SNC                                                       MAZZOLENI IVAN                                FLORICOLTURA RADAELLI &amp; RADAELLI SNC DI RADAELLI M.
E C.</t>
  </si>
  <si>
    <t>B2AEB22012</t>
  </si>
  <si>
    <t>AQ30_AA27</t>
  </si>
  <si>
    <t>AQ31_NR30</t>
  </si>
  <si>
    <t>B2A747400D</t>
  </si>
  <si>
    <t>K2Real - Key to Real</t>
  </si>
  <si>
    <t>AFFIDAMENTO DIRETTO DEL CONTRATTO DI ACQUISTO DEL SERVIZIO PER
LA PERIZIA DI STIMA DEL VALORE DI UN’AREA DI PROPRIETÀ DI FONDAZIONE
IRCCS CÀ GRANDA OSPEDALE MAGGIORE POLICLINICO DI MILANO SITA NEL
COMUNE DI LODI, LOC. BELGIARDINO E CENSITA AL FG. 17, MAPP. 118, 144 E 14</t>
  </si>
  <si>
    <t>KROLL Advisory S.p.A.                        K2Real - Key to Real</t>
  </si>
  <si>
    <t>AQ33_NR32</t>
  </si>
  <si>
    <t>PRO_IP16_AI16</t>
  </si>
  <si>
    <t>Imberti Srl</t>
  </si>
  <si>
    <t>Imberti srl                                        Bargigia Srl                                          Cassani</t>
  </si>
  <si>
    <t>AFFIDAMENTO DIRETTO DELL’ACCORDO QUADRO PER L’ESECUZIONE DI
LAVORI DI MANUTENZIONE ORDINARIA PROGRAMMATA E PER INTERVENTI
URGENTI A CHIAMATA SULLA ROGGIA BERTONICA NORD AVENTE DURATA
PERIODO 18/03/2024 – 31/12/2027</t>
  </si>
  <si>
    <t>AM184_14</t>
  </si>
  <si>
    <t>AM184_85</t>
  </si>
  <si>
    <t>AM180_8</t>
  </si>
  <si>
    <t>ing. Delia Zucca</t>
  </si>
  <si>
    <t>ing. Delia Zucca                                   Arch. Giorgio Cassani</t>
  </si>
  <si>
    <t>AM180_7</t>
  </si>
  <si>
    <t>AFFIDAMENTO DIRETTO DELL'INCARICO DI COORDIANTORE DELLA SICUREZZA IN FASE DI PROGETTAZIONE E DI ESECUZIONE DEGLI
INTERVENTI DI MANUTENZIONE ORDINARIA A CHIAMATA DELLA ROGGIA
BERTONICA NORD</t>
  </si>
  <si>
    <t>AM178_2</t>
  </si>
  <si>
    <t>AM178_1</t>
  </si>
  <si>
    <t>Studio Associato Habitat 2.0</t>
  </si>
  <si>
    <t>Studio Associato Habitat 2.0       Riccardo Ruggero Corti</t>
  </si>
  <si>
    <t>AFFIDAMENTO DIRETTO DEL CONTRATTO DI ACQUISTO PER I LAVORI DI
MANUTENZIONE ORDINARIA IN ASCIUTTA DA ESEGUIRSI NEL TRATTO DI
ROGGIA BERTONICA NEL COMUNE DI TURANO LODIGIANO (LO) E BERTONICO
(LO) DA EFFETTUARSI NEL MESE DI GENNAIO 2024</t>
  </si>
  <si>
    <t>AM179_6</t>
  </si>
  <si>
    <t>Imberti srl                                            Bargigia Srl                                             Cassani</t>
  </si>
  <si>
    <t>AM179_5</t>
  </si>
  <si>
    <t>AFFIDAMENTO DIRETTO DELL’INCARICO DI COORDINATORE DELLA
SICUREZZA IN FASE DI PROGETTAZIONE E DI ESECUZIONE DEGLI
INTERVENTI DI MANUTENZIONE ORDINARIA A CHIAMATA DELLA ROGGIA
BERTONICA SUD</t>
  </si>
  <si>
    <t>AM181_9</t>
  </si>
  <si>
    <t>AM181_10</t>
  </si>
  <si>
    <t>AM183_</t>
  </si>
  <si>
    <t>AM182_12</t>
  </si>
  <si>
    <t>AM182_11</t>
  </si>
  <si>
    <t>AFFIDAMENTO DIRETTO DELL’INCARICO DI COORDINATORE DELLA
SICUREZZA IN FASE DI PROGETTAZIONE E DI ESECUZIONE DEGLI
INTERVENTI DI MANUTENZIONE ORDINARIA A CHIAMATA DELLA ROGGIA
ZELA OSPITALA</t>
  </si>
  <si>
    <t>Arch. Elisabetta Ciocchini</t>
  </si>
  <si>
    <t>AFFIDAMENTO DELL’INCARICO PROFESSIONALE PER
SUPERVISIONE E COORDINAMENTO DELLE ATTIVITÀ DI DIAGNOSTICA
PRESSO LA CHIESA DI SAN CLEMENTE SITA IN VIA GARIBALDI, 76, 26821
BERTONICO (LO DI PROPRIETÀ DI IRCCS FONDAZIONE CA’ GRANDA,
OSPEDALE MAGGIORE POLICLINICO MILANO</t>
  </si>
  <si>
    <t>AFFIDAMENTO DIRETTO DELL’ACCORDO QUADRO PER L’ESECUZIONE DI
LAVORI DI MANUTENZIONE ORDINARIA PROGRAMMATA E PER INTERVENTI
URGENTI A CHIAMATA SULLA ROGGIA BERTONICA SUD IN COMUNE DI
BERTONICO E TURANO LODIGIANO, AVENTE DURATA PERIODO 01/03/2024 –
31/12/2027»</t>
  </si>
  <si>
    <t>AM185_71</t>
  </si>
  <si>
    <t>Imberti srl</t>
  </si>
  <si>
    <t>AM185_15</t>
  </si>
  <si>
    <t>AFFIDAMENTO DIRETTO DELL’ACCORDO QUADRO PER L’ESECUZIONE DI
LAVORI DI MANUTENZIONE ORDINARIA PROGRAMMATA E PER INTERVENTI
URGENTI A CHIAMATA SULLA ROGGIA ZELA OSPITALA AVENTE DURATA
PERIODO 18/03/2024 – 31/12/2027»</t>
  </si>
  <si>
    <t>AM186_86</t>
  </si>
  <si>
    <t>AM186_165</t>
  </si>
  <si>
    <t>AM194_63</t>
  </si>
  <si>
    <t>AFFIDAMENTO DIRETTO DEL CONTRATTO DI ACQUISTO DEL SERVIZIO DI MANUTENZIONE DEL VERDE PRESSO TERRENI DI PROPRIETÀ DI FONDAZIONE IRCCS CA’ GRANDA OSPEDALE MAGGIORE POLICLINICO IN USUFRUTTO E/O GESTIONE ALLA FONDAZIONE PATRIMONIO CA’ GRANDA PER UN PERIODO COMPRESO TRA IL 30 GIUGNO 2024 E IL 31 DICEMBRE 2025, NEL PIENO RISPETTO DEI C.A.M. DI SETTORE</t>
  </si>
  <si>
    <t>AM194_142</t>
  </si>
  <si>
    <t>AM226_</t>
  </si>
  <si>
    <t>AFFIDAMENTO DELL’INCARICO PROFESSIONALE PER ASSISTENZA IN
DIRITTO AMMINISTRATIVO PER CONTRATTI AGRARI E PER L’ATTIVITA’
ISTITUZIONALE PER UN TOTALE MASSIMO DI 100 ORE FINO AL 31.12.2024</t>
  </si>
  <si>
    <t>AM226_132</t>
  </si>
  <si>
    <t>Prof. Mauro Renna</t>
  </si>
  <si>
    <t>B0D37DB3CA</t>
  </si>
  <si>
    <t>UBLSOFTWARE S.R.L</t>
  </si>
  <si>
    <t>AQ16_AA28</t>
  </si>
  <si>
    <t>AFFIDAMENTO DIRETTO DEL CONTRATTO DI ACQUISTO DEL SERVIZIO DI
ATTIVITÀ DI DIAGNOSTICA DA ESEGUIRE PRESSO LA CHIESA DI SAN
CLEMENTE SITA IN VIA GARIBALDI, 76, 26821 BERTONICO (LO) IDENTIFICATO
CATASTALMENTE AL FOGLIO 18 MAPPALE A DEL COMUNE DI BERTONICO (LO),
DI PROPRIETÀ DI IRCCS FONDAZIONE CA’ GRANDA, OSPEDALE MAGGIORE
POLICLINICO MILANO</t>
  </si>
  <si>
    <t>B28C32080F</t>
  </si>
  <si>
    <t>Magistri srl società unipersonale Rc Restauro Conservativo Srl           Gasparoli Srl</t>
  </si>
  <si>
    <t>Magistri srl società unipersonale Rc</t>
  </si>
  <si>
    <t>AQ20_AA24</t>
  </si>
  <si>
    <t>AFFIDAMENTO DIRETTO DEL CONTRATTO DI ACQUISTO DEL
SERVIZIO PER LA PROGETTAZIONE, DIREZIONE LAVORI E COORDINAMENTO
DELLA SICUREZZA IN FASE DI PROGETTAZIONE E DI ESECUZIONE PER LA
REALIZZAZIONE DI UNA PASSERELLA METALLICA, IN ACCIAIO ZINCATO, PER
L’ATTRAVERSAMENTO PEDONALE DELLA ROGGIA BERTONICA “LOCALITÀ IL
POZZO” NEL COMUNE DI BERTONICO (LO).</t>
  </si>
  <si>
    <t>B282DC578A</t>
  </si>
  <si>
    <t>Ing Alessandro Liveno</t>
  </si>
  <si>
    <t>AQ20_NR18</t>
  </si>
  <si>
    <t>Ing Alessandro Liveno                           Ing Andrea Giuseppe Locatelli                  Ing. Rustico SRL società di ingegneria         Alma Ingegneria Srl</t>
  </si>
  <si>
    <t>AFFIDAMENTO DIRETTO DEL CONTRATTO DI ACQUISTO DEL
SERVIZIO DI REALIZZAZIONE DI SHAPEFILE CHE INDIVIDUANO LE
INFORMAZIONI SULLA BIODIVERSITÀ DEL PATRIMONIO AGRICOLO DI
PROPRIETÀ DEL POLICLINICO (AREE NATURALI O SEMINATURALI DI
EFFETTIVO INTERESSE PER LA BIODIVERSITÀ, INFORMAZIONI SUL VALORE
AGRICOLO DEI SUOLI, DEL LORO USO E DEL LORO VALORE A LIVELLO DI
BIODIVERSITÀ</t>
  </si>
  <si>
    <t>AQ32_NR31</t>
  </si>
  <si>
    <t>Phitosfera Srl,</t>
  </si>
  <si>
    <t>B2EEE8646F</t>
  </si>
  <si>
    <t>AQ32_AA31</t>
  </si>
  <si>
    <t>PRO_IP17_AI12</t>
  </si>
  <si>
    <t>Dulcamara di Gabriele
Montingelli</t>
  </si>
  <si>
    <t>Dulcamara di Gabriele Montigelli</t>
  </si>
  <si>
    <t>AFFIDAMENTO DELL’INCARICO PROFESSIONALE PER
PROGETTO GRAFICO PER L'INTEGRAZIONE DEL LIBRO "TI LASCIO UN
TESORO" PER UN TOTALE DI 10 ORE</t>
  </si>
  <si>
    <t>AFFIDAMENTO DELL’INCARICO PROFESSIONALE PER
EDINTING E PREPARAZIONE ALLA STAMPA DELLE FOTOGRAFIE PER GLI
UFFICI DELLA FONDAZIONE PER UN NUMERO MASSIMO DI 10 ORE</t>
  </si>
  <si>
    <t>AFFIDAMENTO DELL’INCARICO PROFESSIONALE PER LA STESURA DI UN
PIANO DI MANUTENZIONE DEL BOSCO NEL COMUNE DI COLLE BRIANZA
FRAZIONE CAGLIANO (LC) INDIVIDUATO AL FG 9 MAP 337 DI PROPIETA’ DI
FONDAZIONE IRCCS CA’ GRANDA OSPEDALE MAGGIORE POLICLINICO DI
MILANO ED IN USUFRUTTO A FONDAZIONE PATRIMONIO CA’ GRANDA</t>
  </si>
  <si>
    <t>PRO_IP22_AI15</t>
  </si>
  <si>
    <t>Dr. Roberto Musmeci</t>
  </si>
  <si>
    <t>PRO_IP23_AI16</t>
  </si>
  <si>
    <t>PRO_IP19_AI14</t>
  </si>
  <si>
    <t>AFFIDAMENTO DELL’INCARICO PROFESSIONALE PER
ALLESTIMENTO FOTOGRAFICO NEGLI UFFICI DELLA FONDAZIONE PER UN
NUMERO MASSIMO DI 10 ORE</t>
  </si>
  <si>
    <t>AFFIDAMENTO DIRETTO DEL CONTRATTO DI ACQUISTO DEL SERVIZIO DI
FORNITURA DEL SISTEMA GESTIONALE DEL PATRIMONIO IMMOBILIARE FINO
AL 31/12/2027, COMPRENSIVO DI N. 8 DI LICENZE D'USO, HOSTING,
MANUTENZIONE, HELPDESK, MIGRAZIONE DATI E FORMAZIONE</t>
  </si>
  <si>
    <t>AQ37_AA33</t>
  </si>
  <si>
    <t>AQ37_NR36</t>
  </si>
  <si>
    <t>B2916C6F71</t>
  </si>
  <si>
    <t>EFM Spa</t>
  </si>
  <si>
    <t>MANUTENZIONI</t>
  </si>
  <si>
    <t>AQ45_AA42</t>
  </si>
  <si>
    <t>AQ45_NR45</t>
  </si>
  <si>
    <t>AFFIDAMENTO DIRETTO DEL CONTRATTO DI ACQUISTO DELLA
LICENZA ANNUALE DI ARCGIS ENTERPRISE NELL'AMBITO DEL PROGRAMMA
ESRI NONPROFIT ORGANIZATION PROGRAM</t>
  </si>
  <si>
    <t>B33EFEC5F4;</t>
  </si>
  <si>
    <t>TeamDev Srl,</t>
  </si>
  <si>
    <t>AFFIDAMENTO DIRETTO DEL CONTRATTO DI ACQUISTO DEL
SERVIZIO DI SFALCIO AREA A VERDE DI PROPRIETÀ FONDAZIONE IRCCS CA’
GRANDA OSPEDALE MAGGIORE POLICLINICO, NEL COMUNE DI MORIMONDO
FG. 21, MAPP. 124 , FINO AL 31/10/2026</t>
  </si>
  <si>
    <t>Az.Agricola
Assandri Angelo</t>
  </si>
  <si>
    <t>AQ46_NR46</t>
  </si>
  <si>
    <t>B343127A66</t>
  </si>
  <si>
    <t>AQ46_AA35</t>
  </si>
  <si>
    <t>AQ48_AA44</t>
  </si>
  <si>
    <t>AFFIDAMENTO DIRETTO DEL CONTRATTO DI ACQUISTO DEL
SERVIZIO DI SFALCIO AREA A VERDE DI PROPRIETÀ FONDAZIONE IRCCS CA’
GRANDA OSPEDALE MAGGIORE POLICLINICO, NEL COMUNE DI VERNATE FG.
18, MAPP. 29, FINO AL 31/10/2026</t>
  </si>
  <si>
    <t>B34387D82D</t>
  </si>
  <si>
    <t>AQ48_NR48</t>
  </si>
  <si>
    <t>PERSONALE E ACQUISTI</t>
  </si>
  <si>
    <t>Società Agricola
Cabrini Giuseppe e Cabrini Paolo S.S</t>
  </si>
  <si>
    <t>AQ49_AA43</t>
  </si>
  <si>
    <t>AFFIDAMENTO DIRETTO DEL CONTRATTO DI ACQUISTO DEL
SERVIZIO DI SFALCIO AREA A VERDE DI PROPRIETÀ FONDAZIONE IRCCS CA’
GRANDA OSPEDALE MAGGIORE POLICLINICO, NEL COMUNE DI MORIMONDO
FG. 8, MAPP. 32, FINO AL 31/10/2026</t>
  </si>
  <si>
    <t>AQ49_NR49</t>
  </si>
  <si>
    <t>B343A212C7</t>
  </si>
  <si>
    <t>Società Agricola Cazzalini Aurelio e Davide S.S</t>
  </si>
  <si>
    <t>AFFIDAMENTO DIRETTO DEL CONTRATTO DI ACQUISTO DEL
SERVIZIO DI SFALCIO AREA A VERDE DI PROPRIETÀ FONDAZIONE IRCCS CA’
GRANDA OSPEDALE MAGGIORE POLICLINICO, NEL COMUNE DI MORIMONDO
FG. 9, MAPP. 89, FINO AL 31/10/2026</t>
  </si>
  <si>
    <t>AQ50_AA41</t>
  </si>
  <si>
    <t>AQ50_NR52</t>
  </si>
  <si>
    <t>Società Agricola Manzoni Flavio e Sara S.S.,</t>
  </si>
  <si>
    <t>B344037879</t>
  </si>
  <si>
    <t>B33FE49051</t>
  </si>
  <si>
    <t>AQ51_AA46</t>
  </si>
  <si>
    <t>AFFIDAMENTO DIRETTO DEL CONTRATTO DI ACQUISTO DEL
SERVIZIO DI SFALCIO AREA A VERDE DI PROPRIETÀ FONDAZIONE IRCCS CA’
GRANDA OSPEDALE MAGGIORE POLICLINICO, NEL COMUNE DI BERTONICO
FG. 17, MAPP. 28, FINO AL 31/10/2026</t>
  </si>
  <si>
    <t>AQ51_NR53</t>
  </si>
  <si>
    <t>Società Agricola Edoardo Marelli e Figli S.S.,</t>
  </si>
  <si>
    <t>B344049754</t>
  </si>
  <si>
    <t>AQ33_AA30</t>
  </si>
  <si>
    <t>B2E039FB74</t>
  </si>
  <si>
    <t>AFFIDAMENTO DIRETTO DEL CONTRATTO DI ACQUISTO DEL
SERVIZIO DI MANUTENZIONE E RIPARAZIONE DELL'AUTOVETTURA TARGATA
FV176EC DI PROPRIETA' DELLA FONDAZIONE</t>
  </si>
  <si>
    <t>Lazzari Spa,</t>
  </si>
  <si>
    <t>AFFIDAMENTO DIRETTO DEL CONTRATTO DI ACQUISTO DI
SERVIZIO DI SFALCIO AREA A VERDE DI PROPRIETÀ FONDAZIONE IRCCS CA’
GRANDA OSPEDALE MAGGIORE POLICLINICO, NEL COMUNE DI SESTO
CALENDE FG. 9, MAPP. 1536, FINO AL 31/10/2026</t>
  </si>
  <si>
    <t>B34405406A</t>
  </si>
  <si>
    <t>Cooperativa
Agricola Il Sole Società Cooperativa</t>
  </si>
  <si>
    <t>AQ52_NR54</t>
  </si>
  <si>
    <t>AFFIDAMENTO DIRETTO DEL CONTRATTO DI ACQUISTO DEL
SERVIZIO DI SFALCIO AREE A VERDE DI PROPRIETÀ FONDAZIONE IRCCS CA’
GRANDA OSPEDALE MAGGIORE POLICLINICO, NEL COMUNE DI OPERA FG. 8,
MAPP.LI 4 -10, FG. 5 MAPP. 18, FINO AL 31/10/2026</t>
  </si>
  <si>
    <t>B34405B62F</t>
  </si>
  <si>
    <t>AQ53_AA39</t>
  </si>
  <si>
    <t>AQ53_NR55</t>
  </si>
  <si>
    <t>AQ52_AA45</t>
  </si>
  <si>
    <t>AQ54_AA59</t>
  </si>
  <si>
    <t>AQ54_NR59</t>
  </si>
  <si>
    <t>AFFIDAMENTO DIRETTO DEL CONTRATTO DI ACQUISTO DI
SERVIZIO DI SFALCIO AREE A VERDE DI PROPRIETÀ FONDAZIONE IRCCS CA’
GRANDA OSPEDALE MAGGIORE POLICLINICO, NEL COMUNE DI OZZERO FG. 2,
MAPP.LI 27 -115, NEL COMUNE DI MORIMONDO FG. 28, MAPP. 17, FINO AL
31/10/2026.</t>
  </si>
  <si>
    <t>B36FDD45D0;</t>
  </si>
  <si>
    <t>Azienda Agricola
Fratelli Negri F. &amp; S. Società Semplice Agricola</t>
  </si>
  <si>
    <t>Soc. Agr.
Montalbano S.S</t>
  </si>
  <si>
    <t>AFFIDAMENTO DIRETTO DEL CONTRATTO DI ACQUISTO DEL
SERVIZIO DI SFALCIO AREE A VERDE DI PROPRIETÀ FONDAZIONE IRCCS CA’
GRANDA OSPEDALE MAGGIORE POLICLINICO, NEL COMUNE DI VERNATE FG. 5,
MAPP.LI 143 - 206, FINO AL 31/10/2026</t>
  </si>
  <si>
    <t>B344062BF4</t>
  </si>
  <si>
    <t>AQ55_AA37</t>
  </si>
  <si>
    <t>Società Agricola
Pavesi Cugini A.M.L.P</t>
  </si>
  <si>
    <t>AQ55_NR58</t>
  </si>
  <si>
    <t>AFFIDAMENTO DIRETTO DEL CONTRATTO DI ACQUISTO DEL
SERVIZIO DI SFALCIO AREE A VERDE DI PROPRIETÀ FONDAZIONE IRCCS CA’
GRANDA OSPEDALE MAGGIORE POLICLINICO, NEL COMUNE DI ROZZANO FG.
5, MAPP.LI 143 - 206, FINO AL 31/10/2026</t>
  </si>
  <si>
    <t>AQ56_AA40</t>
  </si>
  <si>
    <t>AQ56_NR57</t>
  </si>
  <si>
    <t>B344077D48</t>
  </si>
  <si>
    <t>Azienda Agricola
San Giuda di Stefano Piatti</t>
  </si>
  <si>
    <t>AFFIDAMENTO DIRETTO DEL CONTRATTO DI ACQUISTO DI
SERVIZIO DI SFALCIO AREA A VERDE DI PROPRIETÀ FONDAZIONE IRCCS CA’
GRANDA OSPEDALE MAGGIORE POLICLINICO, NEL COMUNE DI MORIMONDO
FG. 11, MAPP.LI 71 – 73 – 129, FINO AL 31/10/2026.</t>
  </si>
  <si>
    <t>AQ58_NR51</t>
  </si>
  <si>
    <t>AQ58_AA47</t>
  </si>
  <si>
    <t>B344072929</t>
  </si>
  <si>
    <t>Società Agricola Rosti Mario e Andrea S.S. di Rosti
Andrea e C.</t>
  </si>
  <si>
    <t>AQ59_AA38</t>
  </si>
  <si>
    <t>AQ59_NR50</t>
  </si>
  <si>
    <t>AFFIDAMENTO DIRETTO DEL CONTRATTO DI ACQUISTO DEL
SERVIZIO DI SFALCIO AREA A VERDE DI PROPRIETÀ FONDAZIONE IRCCS CA’
GRANDA OSPEDALE MAGGIORE POLICLINICO, NEL COMUNE DI MORIMONDO
FG. 18, MAPP. 57, FINO AL 31/10/2026</t>
  </si>
  <si>
    <t>B34406D50A</t>
  </si>
  <si>
    <t>Azienda Agricola
F.lli Redaelli</t>
  </si>
  <si>
    <t>AQ60_AA34</t>
  </si>
  <si>
    <t>AQ60_NR44</t>
  </si>
  <si>
    <t>AFFIDAMENTO DIRETTO DEL CONTRATTO DI ACQUISTO DI
INCARICO PER L’ESECUZIONE DI STUDIO DI FATTIBILITÀ TECNICO
ECONOMICO, DIREZIONE DEI LAVORI E COORDINAMENTO DELLA SICUREZZA
INERENTI OPERE SULLA ROGGIA BERTONICA MONTICELLA</t>
  </si>
  <si>
    <t>Ing. Andrea Giuseppe Negri Majone&amp;Partners Srl                          Etatec Studio Paoletti Srl</t>
  </si>
  <si>
    <t>Ing. Andrea Giuseppe Negri</t>
  </si>
  <si>
    <t>B33DE227DF</t>
  </si>
  <si>
    <t>AFFIDAMENTO DIRETTO DEL CONTRATTO DI ACQUISTO DEL
SERVIZIO DI SFALCIO AREA A VERDE DI PROPRIETÀ FONDAZIONE IRCCS CA’
GRANDA OSPEDALE MAGGIORE POLICLINICO, NEL COMUNE DI ZELO
BUONPERSICO FG. 3, MAPP. 729, FINO AL 31/10/2026.»</t>
  </si>
  <si>
    <t>AQ62_AA48</t>
  </si>
  <si>
    <t>B343794AB1</t>
  </si>
  <si>
    <t>Bricchi Ambrogio
e Alessandro Società Agricola S.S</t>
  </si>
  <si>
    <t>AQ62_NR61</t>
  </si>
  <si>
    <t>AQ63_AA49</t>
  </si>
  <si>
    <t>AFFIDAMENTO DIRETTO DEL CONTRATTO DI ACQUISTO DEL
SERVIZIO DI SFALCIO AREA A VERDE DI PROPRIETÀ FONDAZIONE IRCCS CA’
GRANDA OSPEDALE MAGGIORE POLICLINICO, NEL COMUNE DI CASORATE
PRIMO (PV) FG. 1, MAPP. 142, FINO AL 31/10/2026</t>
  </si>
  <si>
    <t>B343968A1A</t>
  </si>
  <si>
    <t>AQ63_NR63</t>
  </si>
  <si>
    <t>Cavalotti Stefano
Maggiori Piero e Semplici Giuseppina Società Semplice Agricola</t>
  </si>
  <si>
    <t>AQ64_AA51</t>
  </si>
  <si>
    <t>AFFIDAMENTO DIRETTO DEL CONTRATTO DI ACQUISTO DEL
SERVIZIO DI SFALCIO AREA A VERDE DI PROPRIETÀ FONDAZIONE IRCCS CA’
GRANDA OSPEDALE MAGGIORE POLICLINICO, NEL COMUNE DI ZELO
BUONPERSICO FG. 13, MAPP. 17, FINO AL 31/10/2026</t>
  </si>
  <si>
    <t>B343AFB6AC;</t>
  </si>
  <si>
    <t>Società Agricola
Garbelli Mario Tullio e Attilio Maria S.S.</t>
  </si>
  <si>
    <t>AQ64_NR64</t>
  </si>
  <si>
    <t>AQ65_AA50</t>
  </si>
  <si>
    <t>AQ65_NR62</t>
  </si>
  <si>
    <t>B343C10B41</t>
  </si>
  <si>
    <t>AFFIDAMENTO DIRETTO DEL CONTRATTO DI ACQUISTO DEL
SERVIZIO DI SFALCIO AREA A VERDE DI PROPRIETÀ FONDAZIONE IRCCS CA’
GRANDA OSPEDALE MAGGIORE POLICLINICO, NEL COMUNE DI BERTONICO
FG. 23, MAPP. 82, FINO AL 31/10/2026</t>
  </si>
  <si>
    <t>Società Agricola
Granata Carlo e Attilio S.S.</t>
  </si>
  <si>
    <t>Società Agricola
Granata Carlo e Attilio S.S.,</t>
  </si>
  <si>
    <t>AQ66_AA53</t>
  </si>
  <si>
    <t>AQ66_NR65</t>
  </si>
  <si>
    <t>AFFIDAMENTO DIRETTO DEL CONTRATTO DI ACQUISTO DEL SERVIZIO DI
ASSESMENT INDICATORI BIODIVERSITÀ/ESG DEL PATRIMONIO E DEI
PROGETTI DELLA FONDAZIONE»</t>
  </si>
  <si>
    <t>B35B2AACC9</t>
  </si>
  <si>
    <t>AQ68_AA54</t>
  </si>
  <si>
    <t>B351E0FAB6</t>
  </si>
  <si>
    <t>AFFIDAMENTO DIRETTO DEL CONTRATTO DI ACQUISTO DI
SERVIZIO DI INTEGRAZIONE DEI SENSORI ENGINKO SULLA PIATTAFORMA
ABACO FARMER</t>
  </si>
  <si>
    <t>Abaco Spa</t>
  </si>
  <si>
    <t>AQ68_NR66</t>
  </si>
  <si>
    <t>02/09/2024  30/09/2024</t>
  </si>
  <si>
    <t>10/07/2024 20/09/2024</t>
  </si>
  <si>
    <t>09/07/2024 02/09/2024</t>
  </si>
  <si>
    <t>tempi di esecuzione gg</t>
  </si>
  <si>
    <t>AQ69_AA57</t>
  </si>
  <si>
    <t>AQ69_NR67</t>
  </si>
  <si>
    <t>Ing. Andrea Giuseppe Locatelli</t>
  </si>
  <si>
    <t>AFFIDAMENTO DIRETTO DEL CONTRATTO DI ACQUISTO DI
SERVIZIO DI INGEGNERIA E ARCHITETTURA PER IL COLLAUDO STRUTTURALE,
IN CORSO D’OPERA, DI UNA PASSERELLA PEDONALE IN ACCIAIO ZINCATO
FISSATA SU FONDAZIONI IN CEMENTO ARMATO, PER L’ATTRAVERSAMENTO
DELLA ROGGIA BERTONICA NEL COMUNE DI BERTONICO (LO).</t>
  </si>
  <si>
    <t>IMMOBILI NON LOCABILI</t>
  </si>
  <si>
    <t>AFFIDAMENTO DIRETTO DEL CONTRATTO DI ACQUISTO DEL SERVIZIO DI RECUPERO DELLA FAUNA ITTICA NEL TRATTO DI ROGGIA BERTONICA NEL COMUNE DI TURANO LODIGIANO (LO) E BERTONICO (LO) DA EFFETTUARSI
NEL MESE DI GENNAIO 2024</t>
  </si>
  <si>
    <t>LOCAZIONI</t>
  </si>
  <si>
    <t>AFFIDAMENTO DELL’ INCARICO PROFESSIONALE PER LA VALUTAZIONE
DELLO STATO DI CONSISTENZA DEGLI IMPIANTI TECNOLOGICI (ELETTRICI
E MECCANICI) DELLE CHIESE S. CLEMENTE E DI S. ANTONIO ABATE IN
COMUNE DI BERTONICO (LO), DELLA CHIESA S. GIORGIO IN COMUNE DI
MORIMONDO (MI) E DELLA CHIESA SS. COSMA E DAMIANO IN MUZZANO
COMUNE DI ZELO BUON PERSICO (LO) DI PROPRIETÀ DI FONDAZIONE
IRCCS CA’ GRANDA OSPEDALE MAGGIORE POLICLINICO MILANO</t>
  </si>
  <si>
    <t>PRO_IP29_AI18</t>
  </si>
  <si>
    <t>Ing.Giuseppe Zanetti</t>
  </si>
  <si>
    <t>AFFIDAMENTO DELL’INCARICO PROFESSIONALE PER
ASSISTENZA NEL PROCEDIMENTO DI MEDIAZIONE SUL DIRITTO DI
LIVELLO ( COMUNE DI BREBBIA FG 9 , MAPP. 372, 4565, 4567 )</t>
  </si>
  <si>
    <t>AFFIDAMENTO DELL’INCARICO PROFESSIONALE PER
DOCENZA NEL CORSO DELL’ACCADEMIA CA’ GRANDA DEL 21 NOVEMBRE
2024 "L’AGROZOOTECNIA TRA RIDUZIONE DELLE EMISSIONI E NUOVA PAC</t>
  </si>
  <si>
    <t>Prof. Angelo Frascarelli</t>
  </si>
  <si>
    <t>PRO_IP30_AI19</t>
  </si>
  <si>
    <t>PRO_IP31_AI20</t>
  </si>
  <si>
    <t>PRO_IP32_AI21</t>
  </si>
  <si>
    <t>AFFIDAMENTO DELL’INCARICO PROFESSIONALE PER
DOCENZA NEL CORSO DELL’ACCADEMIA CA’ GRANDA DEL 28 NOVEMBRE 2024 "OPPORTUNITA' E BANDI PER LE AZIENDE RISICOLE"</t>
  </si>
  <si>
    <t>Prof. Flavio Barozzi</t>
  </si>
  <si>
    <t>AFFIDAMENTO DELL’INCARICO PROFESSIONALE  PER IL GIUDIZIO AGRARIO NEI CONFRONTI DELLA SOCIETA' AGRICOLA  NARESSO</t>
  </si>
  <si>
    <t xml:space="preserve">AFFIDAMENTO DELL’ INCARICO PROFESSIONALE PER LA DEFINIZIONE DI  UN CLAIM PROMOZIONALE DEL FORMAGGIO FRIP CA’ GRANDA CONFORME  ALLA NORMATIVA  </t>
  </si>
  <si>
    <t>AFFIDAMENTO DELL’INCARICO PROFESSIONALE PER LA DOCENZA NEL  CORSO DELL’ACCADEMIA CA’ GRANDA DEL 18 GENNAIO 2024 AL PROF. BACH</t>
  </si>
  <si>
    <t>AFFIDAMENTO DIRETTO DEL CONTRATTO DI ACQUISTO DI  SERVIZIO SOSTITUTIVO DI MENSA AZIENDALE A FAVORE DEI DIPENDENTI DI  FONDAZIONE MEDIANTE BUONI PASTO ELETTRONICI FINO AL 30.06.2025</t>
  </si>
  <si>
    <t>AFFIDAMENTO DELL’INCARICO PROFESSIONALE PER
DOCENZA NEL CORSO DELL’ACCADEMIA CA’ GRANDA DEL 28 NOVEMBRE 2024 "IL BILANCIO ECONOMICO DI UN'AZIENDA RISICOLA: ANALISI ED ASPETTI CRITICI"</t>
  </si>
  <si>
    <t>Prof. Giuseppe Sarasso</t>
  </si>
  <si>
    <t>PRO_IP34_AI32</t>
  </si>
  <si>
    <t>AFFIDAMENTO DELL'INCARICO PROFESSIONALE PER L’ ESECUZIONE DI PRESTAZIONI PROFESSIONALI  PER SOPRALLUOGHI E VERIFICHE DELLE RISPONDENZE DELLE OPERE DI MANUTENZIONE ORDINARIA E STRAORDINARIA PRESSO GLI IMMOBILI IN USUFRUTTO A FONDAZIONE PATRIMONIO CA’ GRANDA NELLA PROVINCIA DI MANTOVA PER UN NUMERO MASSIMO DI 12 GIORNATE DI SOPRALLUOGO FINO AL 31/12/2026</t>
  </si>
  <si>
    <t xml:space="preserve">PRO_IP36_AI24 </t>
  </si>
  <si>
    <t>AQ71_AA 61</t>
  </si>
  <si>
    <t>B4483C5839</t>
  </si>
  <si>
    <t>AFFIDAMENTO DIRETTO DEL CONTRATTO DI ACQUISTO DEL SERVIZIO DI
FORNITURA E GESTIONE DI UNA PIATTAFORMA WEB PER L'EROGAZIONE DEI
SERVIZI DI WELFARE AZIENDALE IN FAVORE DEL PERSONALE DIPENDENTE
DI FONDAZIONE PATRIMONIO CA' GRANDA DAL 01.01.2025 AL 31.12.2028»</t>
  </si>
  <si>
    <t>AQ71_NR70</t>
  </si>
  <si>
    <t>Pellegrini Spa</t>
  </si>
  <si>
    <t>AFFIDAMENTO DIRETTO DEL CONTRATTO DI ACQUISTO DELLA
FORNITURA DEL SERVIZIO DI WORKFLOW DEL PROCESSO DI ASSUNZIONE DEL
PERSONALE</t>
  </si>
  <si>
    <t>B42D767847</t>
  </si>
  <si>
    <t>AQ72_AA59</t>
  </si>
  <si>
    <t>AQ72_NR71</t>
  </si>
  <si>
    <t>SI.EL.CO. Srl</t>
  </si>
  <si>
    <t>AFFIDAMENTO DIRETTO DEL CONTRATTO DI ACQUISTO DEL SERVIZIO DI
PULIZIA E SANIFICAZIONE DEL CAMPANILE DELLA CHIESA DI S. CLEMENTE
NEL COMUNE DI BERTONICO (LO)</t>
  </si>
  <si>
    <t>AQ74_AA62</t>
  </si>
  <si>
    <t>B44CC710BD</t>
  </si>
  <si>
    <t>AQ74_NR72</t>
  </si>
  <si>
    <t>S.R. SERVICES
REALITATION Srl</t>
  </si>
  <si>
    <t>AFFIDAMENTO DEL CONTRATTO DI ACQUISTO DI SERVIZIO DI IDEAZIONE E SVILUPPO DI UN SISTEMA DI VALUTAZIONE DEL
PERSONALE</t>
  </si>
  <si>
    <t>Hara Risorse Umane srl</t>
  </si>
  <si>
    <t>AQ75_AA63</t>
  </si>
  <si>
    <t>AQ75_NR73</t>
  </si>
  <si>
    <t>AFFIDAMENTO DIRETTO DEL CONTRATTO DI ACQUISTO DEL
SERVIZIO DI COORDINAMENTO DELLA SICUREZZA IN FASE DI ESECUZIONE E
DIREZIONE DEI LAVORI DI RIPRISTINO DEL MANUFATTO DI DEFLUSSO DELLE
ACQUE DAL FONTANILE VIGAGGIOLO ALLA ROGGIA MICHELAZZO IN COMUNE
DI MORIMONDO (FG. 6, MAPP. 177 E MAPP. 22)</t>
  </si>
  <si>
    <t>AQ76_AA65</t>
  </si>
  <si>
    <t>B48A12F640</t>
  </si>
  <si>
    <t>AQ76_NR74</t>
  </si>
  <si>
    <t>Geom. Ilario Ferretti</t>
  </si>
  <si>
    <t>AFFIDAMENTO DIRETTO DEL CONTRATTO DI ACQUISTO DEL SERVIZIO DI
AGGIORNAMENTO DEL PORTALE ARCGIS ENTERPRISE E RIPRISTINO DELLE
FUNZIONALITÀ PER L’UTILIZZO DI PORTAL ARCGIS</t>
  </si>
  <si>
    <t>AQ77_AA71</t>
  </si>
  <si>
    <t>B4E24765B7</t>
  </si>
  <si>
    <t>TeamDev Srl</t>
  </si>
  <si>
    <t>AQ77_NR77</t>
  </si>
  <si>
    <t>AFFIDAMENTO DIRETTO DEL CONTRATTO DI ACQUISTO DI
FORNITURA DEL SERVIZIO DI WORKFLOW DEL PROCESSO DI LOCAZIONE DEI
CONTRATTI AGRARI»</t>
  </si>
  <si>
    <t>AQ78_AA66</t>
  </si>
  <si>
    <t>B49E355EA3</t>
  </si>
  <si>
    <t>AQ78_NR78</t>
  </si>
  <si>
    <t>AFFIDAMENTO DIRETTO DEL CONTRATTO DI ACQUISTO DEL
SERVIZIO DI FORMAZIONE MANAGERIALE PER UN TOTALE DI 40 ORE</t>
  </si>
  <si>
    <t>AQ79_NR79</t>
  </si>
  <si>
    <t>AQ79_AA64</t>
  </si>
  <si>
    <t>B4759AAF28</t>
  </si>
  <si>
    <t>U.Form. Srl</t>
  </si>
  <si>
    <t>AFFIDAMENTO DIRETTO DEL CONTRATTO DI ACQUISTO DEL SERVIZIO DI
TAGLIO DEL BOSCO SITO NEL COMUNE DI COLLE BRIANZA (LC) ED
IDENTIFICATO CATASTALMENTE AL FG. 905 MAPP. 337</t>
  </si>
  <si>
    <t>AQ80_AA67</t>
  </si>
  <si>
    <t>B4C45D5B94</t>
  </si>
  <si>
    <t xml:space="preserve">BEAVER LEGNAMI SRL </t>
  </si>
  <si>
    <t>BEAVER LEGNAMI SRL                                       Azienda Agricola Corneo Andrea                         AGRICOLA 3DR DI DAVIDE NASATTI E ALESSANDRO ROSA SS</t>
  </si>
  <si>
    <t>AQ80_NR81</t>
  </si>
  <si>
    <t>AFFIDAMENTO DIRETTO DEL CONTRATTO DI ACQUISTO DEL SERVIZIO PER
LA PERIZIA DI STIMA DEL VALORE DEL CANONE DI LOCAZIONE DEGLI
IMMOBILI SITI NEL COMUNE DI LODI, LOC. BELGIARDINO, CENSITI AL FG. 17,
MAPP. 118, 144 E 145</t>
  </si>
  <si>
    <t>AQ83_AA69</t>
  </si>
  <si>
    <t>AQ83_NR83</t>
  </si>
  <si>
    <t>K2Real - Key to Real Srl</t>
  </si>
  <si>
    <t>B4C3530F49</t>
  </si>
  <si>
    <t>PRO_IP38_AI25</t>
  </si>
  <si>
    <t>AFFIDAMENTO DELL’INCARICO PROFESSIONALE PER
RICERCA IMMAGINI, EDITING E ALLESTIMENTO FOTOGRAFICO DEGLI
UFFICI DELLA FONDAZIONE</t>
  </si>
  <si>
    <t>Gabriele Montigelli</t>
  </si>
  <si>
    <t>AFFIDAMENTO DIRETTO DEL CONTRATTO DI ACQUISTO DEL
SERVIZIO DI ANALSI DI CLIMA ORGANIZZATIVO</t>
  </si>
  <si>
    <t>AQ84_AA72</t>
  </si>
  <si>
    <t>B4DAAD891F</t>
  </si>
  <si>
    <t>GREAT PLACE TO
WORK INSTITUTE ITALIA SRL</t>
  </si>
  <si>
    <t>AQ84_NR86</t>
  </si>
  <si>
    <t>AQ87_AA70</t>
  </si>
  <si>
    <t>AQ87_NR85</t>
  </si>
  <si>
    <t>B4CB8D416C</t>
  </si>
  <si>
    <t>AFFIDAMENTO DIRETTO DEL CONTRATTO DI ACQUISTO DI
DEPOSITO DI UNA NUOVA DOMANDA DI MARCHIO “OASI CA’ GRANDA”</t>
  </si>
  <si>
    <t>Giambrocono &amp; C Spa</t>
  </si>
  <si>
    <t>AQ18_AA21</t>
  </si>
  <si>
    <t>31/07/2024 20/01/2025</t>
  </si>
  <si>
    <t>10/09/2024 19/12/2024</t>
  </si>
  <si>
    <t>Az.Agricola Assandri Angelo</t>
  </si>
  <si>
    <t>31/07/2024 30/12/2024</t>
  </si>
  <si>
    <t>02/09/2024 31/10/2024</t>
  </si>
  <si>
    <t>30/04/2024 30/09/2024 19/12/2024</t>
  </si>
  <si>
    <t>28/06/2024 31/07/2024  31/10/2024 30/12/2024</t>
  </si>
  <si>
    <t>31/10/2024 06/03/2025</t>
  </si>
  <si>
    <t>31/07/2024 22/11/2024 30/12/2024 06/03/2025</t>
  </si>
  <si>
    <t>03/06/2024 02/09/2024 02/12/2024 06/03/2025</t>
  </si>
  <si>
    <t>10/09/2024 30/09/2024 31/10/2024 30/11/2024 30/12/2024 31/01/2025 06/03/2025</t>
  </si>
  <si>
    <t>25/07/2024 02/09/2024 02/12/2024 06/03/2025</t>
  </si>
  <si>
    <t xml:space="preserve"> 27/08/2024 31/01/2025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</si>
</sst>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43" formatCode="_-* #,##0.00\ _€_-;\-* #,##0.00\ _€_-;_-* &quot;-&quot;??\ _€_-;_-@_-"/>
  </numFmts>
  <fonts count="12" x14ac:knownFonts="1">
    <font>
      <sz val="11"/>
      <color theme="1"/>
      <name val="Calibri"/>
      <family val="2"/>
      <scheme val="minor"/>
    </font>
    <font>
      <sz val="11"/>
      <color theme="1"/>
      <name val="Calibri"/>
      <family val="2"/>
      <scheme val="minor"/>
    </font>
    <font>
      <sz val="11"/>
      <color theme="1"/>
      <name val="Garamond"/>
      <family val="1"/>
    </font>
    <font>
      <b/>
      <sz val="11"/>
      <color theme="1"/>
      <name val="Garamond"/>
      <family val="1"/>
    </font>
    <font>
      <b/>
      <sz val="11"/>
      <name val="Garamond"/>
      <family val="1"/>
    </font>
    <font>
      <sz val="9"/>
      <color theme="1"/>
      <name val="Garamond"/>
      <family val="1"/>
    </font>
    <font>
      <sz val="8"/>
      <color theme="1"/>
      <name val="Garamond"/>
      <family val="1"/>
    </font>
    <font>
      <sz val="10"/>
      <color theme="1"/>
      <name val="Garamond"/>
      <family val="1"/>
    </font>
    <font>
      <sz val="11"/>
      <color rgb="FFFF0000"/>
      <name val="Garamond"/>
      <family val="1"/>
    </font>
    <font>
      <sz val="8"/>
      <color rgb="FFFF0000"/>
      <name val="Garamond"/>
      <family val="1"/>
    </font>
    <font>
      <sz val="10"/>
      <color rgb="FFFF0000"/>
      <name val="Garamond"/>
      <family val="1"/>
    </font>
    <font>
      <b/>
      <sz val="8"/>
      <color theme="1"/>
      <name val="Garamond"/>
      <family val="1"/>
    </font>
  </fonts>
  <fills count="5">
    <fill>
      <patternFill patternType="none"/>
    </fill>
    <fill>
      <patternFill patternType="gray125"/>
    </fill>
    <fill>
      <patternFill patternType="solid">
        <fgColor theme="4"/>
        <bgColor indexed="64"/>
      </patternFill>
    </fill>
    <fill>
      <patternFill patternType="solid">
        <fgColor rgb="FF00B0F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82">
    <xf numFmtId="0" fontId="0" fillId="0" borderId="0" xfId="0"/>
    <xf numFmtId="0" fontId="2" fillId="0" borderId="0" xfId="0" applyFont="1"/>
    <xf numFmtId="0" fontId="3" fillId="2"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44" fontId="3" fillId="2" borderId="1" xfId="2" applyFont="1" applyFill="1" applyBorder="1" applyAlignment="1">
      <alignment horizontal="center" vertical="center" wrapText="1"/>
    </xf>
    <xf numFmtId="43" fontId="2" fillId="0" borderId="0" xfId="1" applyFont="1"/>
    <xf numFmtId="0" fontId="2" fillId="0" borderId="1" xfId="0" applyFont="1" applyBorder="1"/>
    <xf numFmtId="0" fontId="2" fillId="0" borderId="1" xfId="0" quotePrefix="1" applyFont="1" applyBorder="1" applyAlignment="1">
      <alignment horizontal="center"/>
    </xf>
    <xf numFmtId="43" fontId="2" fillId="0" borderId="1" xfId="1" applyFont="1" applyBorder="1"/>
    <xf numFmtId="0" fontId="2" fillId="0" borderId="1" xfId="0" applyFont="1" applyBorder="1" applyAlignment="1">
      <alignment horizontal="center"/>
    </xf>
    <xf numFmtId="0" fontId="2" fillId="0" borderId="1" xfId="0" applyFont="1" applyBorder="1" applyAlignment="1">
      <alignment wrapText="1"/>
    </xf>
    <xf numFmtId="0" fontId="3" fillId="0" borderId="1" xfId="0" applyFont="1" applyBorder="1" applyAlignment="1">
      <alignment horizontal="center"/>
    </xf>
    <xf numFmtId="0" fontId="2" fillId="0" borderId="0" xfId="0" applyFont="1" applyAlignment="1">
      <alignment horizontal="center"/>
    </xf>
    <xf numFmtId="14" fontId="2" fillId="0" borderId="1" xfId="0" applyNumberFormat="1" applyFont="1" applyBorder="1" applyAlignment="1">
      <alignment horizontal="center"/>
    </xf>
    <xf numFmtId="43" fontId="3" fillId="2" borderId="1" xfId="1" applyFont="1" applyFill="1" applyBorder="1" applyAlignment="1">
      <alignment horizontal="center" vertical="center" wrapText="1"/>
    </xf>
    <xf numFmtId="0" fontId="2" fillId="0" borderId="0" xfId="0" applyFont="1" applyAlignment="1">
      <alignment wrapText="1"/>
    </xf>
    <xf numFmtId="43" fontId="2" fillId="0" borderId="1" xfId="1" applyFont="1" applyFill="1" applyBorder="1"/>
    <xf numFmtId="14" fontId="2" fillId="0" borderId="1" xfId="0" applyNumberFormat="1" applyFont="1" applyBorder="1" applyAlignment="1">
      <alignment horizontal="center" wrapText="1"/>
    </xf>
    <xf numFmtId="0" fontId="2" fillId="0" borderId="0" xfId="0" applyFont="1" applyAlignment="1">
      <alignment horizontal="center" wrapText="1"/>
    </xf>
    <xf numFmtId="0" fontId="5" fillId="0" borderId="1" xfId="0" applyFont="1" applyBorder="1" applyAlignment="1">
      <alignment wrapText="1"/>
    </xf>
    <xf numFmtId="0" fontId="6" fillId="0" borderId="1" xfId="0" applyFont="1" applyBorder="1" applyAlignment="1">
      <alignment wrapText="1"/>
    </xf>
    <xf numFmtId="0" fontId="7" fillId="0" borderId="1" xfId="0" applyFont="1" applyBorder="1" applyAlignment="1">
      <alignment wrapText="1"/>
    </xf>
    <xf numFmtId="14" fontId="2" fillId="0" borderId="0" xfId="0" applyNumberFormat="1" applyFont="1" applyAlignment="1">
      <alignment horizontal="center"/>
    </xf>
    <xf numFmtId="4" fontId="2" fillId="0" borderId="0" xfId="0" applyNumberFormat="1" applyFont="1"/>
    <xf numFmtId="0" fontId="7" fillId="0" borderId="0" xfId="0" applyFont="1" applyAlignment="1">
      <alignment wrapText="1"/>
    </xf>
    <xf numFmtId="0" fontId="6" fillId="0" borderId="0" xfId="0" applyFont="1" applyAlignment="1">
      <alignment wrapText="1"/>
    </xf>
    <xf numFmtId="14" fontId="6" fillId="0" borderId="1" xfId="0" applyNumberFormat="1" applyFont="1" applyBorder="1" applyAlignment="1">
      <alignment wrapText="1"/>
    </xf>
    <xf numFmtId="0" fontId="6" fillId="0" borderId="1" xfId="0" applyFont="1" applyBorder="1" applyAlignment="1">
      <alignment vertical="center" wrapText="1"/>
    </xf>
    <xf numFmtId="0" fontId="2" fillId="0" borderId="1" xfId="0" applyFont="1" applyBorder="1" applyAlignment="1">
      <alignment horizontal="center" wrapText="1"/>
    </xf>
    <xf numFmtId="43" fontId="2" fillId="0" borderId="1" xfId="0" applyNumberFormat="1" applyFont="1" applyBorder="1"/>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44" fontId="6" fillId="0" borderId="1" xfId="2" applyFont="1" applyFill="1" applyBorder="1" applyAlignment="1">
      <alignment horizontal="center" vertical="center" wrapText="1"/>
    </xf>
    <xf numFmtId="43" fontId="6" fillId="0" borderId="1" xfId="1" applyFont="1" applyFill="1" applyBorder="1" applyAlignment="1">
      <alignment horizontal="center" vertical="center" wrapText="1"/>
    </xf>
    <xf numFmtId="0" fontId="6" fillId="0" borderId="0" xfId="0" applyFont="1" applyAlignment="1">
      <alignment horizontal="center"/>
    </xf>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center"/>
    </xf>
    <xf numFmtId="14" fontId="2" fillId="0" borderId="2" xfId="0" applyNumberFormat="1" applyFont="1" applyBorder="1" applyAlignment="1">
      <alignment horizontal="center"/>
    </xf>
    <xf numFmtId="0" fontId="2" fillId="0" borderId="2" xfId="0" applyFont="1" applyBorder="1"/>
    <xf numFmtId="0" fontId="6" fillId="0" borderId="2" xfId="0" applyFont="1" applyBorder="1" applyAlignment="1">
      <alignment wrapText="1"/>
    </xf>
    <xf numFmtId="0" fontId="2" fillId="0" borderId="3" xfId="0" applyFont="1" applyBorder="1"/>
    <xf numFmtId="0" fontId="8" fillId="0" borderId="0" xfId="0" applyFont="1"/>
    <xf numFmtId="0" fontId="8" fillId="3" borderId="1" xfId="0" applyFont="1" applyFill="1" applyBorder="1" applyAlignment="1">
      <alignment horizontal="center"/>
    </xf>
    <xf numFmtId="14" fontId="8" fillId="3" borderId="1" xfId="0" applyNumberFormat="1" applyFont="1" applyFill="1" applyBorder="1" applyAlignment="1">
      <alignment horizontal="center"/>
    </xf>
    <xf numFmtId="0" fontId="8" fillId="3" borderId="1" xfId="0" quotePrefix="1" applyFont="1" applyFill="1" applyBorder="1" applyAlignment="1">
      <alignment horizontal="center"/>
    </xf>
    <xf numFmtId="0" fontId="8" fillId="3" borderId="1" xfId="0" applyFont="1" applyFill="1" applyBorder="1"/>
    <xf numFmtId="0" fontId="9" fillId="3" borderId="1" xfId="0" applyFont="1" applyFill="1" applyBorder="1" applyAlignment="1">
      <alignment wrapText="1"/>
    </xf>
    <xf numFmtId="0" fontId="10" fillId="3" borderId="1" xfId="0" applyFont="1" applyFill="1" applyBorder="1" applyAlignment="1">
      <alignment wrapText="1"/>
    </xf>
    <xf numFmtId="0" fontId="8" fillId="3" borderId="1" xfId="0" applyFont="1" applyFill="1" applyBorder="1" applyAlignment="1">
      <alignment wrapText="1"/>
    </xf>
    <xf numFmtId="43" fontId="8" fillId="3" borderId="1" xfId="1" applyFont="1" applyFill="1" applyBorder="1"/>
    <xf numFmtId="14" fontId="8" fillId="3" borderId="1" xfId="0" applyNumberFormat="1" applyFont="1" applyFill="1" applyBorder="1" applyAlignment="1">
      <alignment horizontal="center" wrapText="1"/>
    </xf>
    <xf numFmtId="0" fontId="2" fillId="0" borderId="5" xfId="0" applyFont="1" applyBorder="1"/>
    <xf numFmtId="0" fontId="6" fillId="0" borderId="1" xfId="0" applyFont="1" applyBorder="1"/>
    <xf numFmtId="0" fontId="2" fillId="4" borderId="4" xfId="0" applyFont="1" applyFill="1" applyBorder="1" applyAlignment="1">
      <alignment horizontal="center"/>
    </xf>
    <xf numFmtId="14" fontId="2" fillId="4" borderId="4" xfId="0" applyNumberFormat="1" applyFont="1" applyFill="1" applyBorder="1" applyAlignment="1">
      <alignment horizontal="center"/>
    </xf>
    <xf numFmtId="0" fontId="2" fillId="4" borderId="4" xfId="0" quotePrefix="1" applyFont="1" applyFill="1" applyBorder="1" applyAlignment="1">
      <alignment horizontal="center"/>
    </xf>
    <xf numFmtId="0" fontId="2" fillId="4" borderId="0" xfId="0" applyFont="1" applyFill="1"/>
    <xf numFmtId="0" fontId="2" fillId="4" borderId="4" xfId="0" applyFont="1" applyFill="1" applyBorder="1"/>
    <xf numFmtId="0" fontId="6" fillId="4" borderId="1" xfId="0" applyFont="1" applyFill="1" applyBorder="1" applyAlignment="1">
      <alignment wrapText="1"/>
    </xf>
    <xf numFmtId="0" fontId="2" fillId="4" borderId="1" xfId="0" applyFont="1" applyFill="1" applyBorder="1" applyAlignment="1">
      <alignment horizontal="center"/>
    </xf>
    <xf numFmtId="0" fontId="2" fillId="4" borderId="4" xfId="0" applyFont="1" applyFill="1" applyBorder="1" applyAlignment="1">
      <alignment wrapText="1"/>
    </xf>
    <xf numFmtId="43" fontId="2" fillId="4" borderId="1" xfId="1" applyFont="1" applyFill="1" applyBorder="1"/>
    <xf numFmtId="14" fontId="2" fillId="4" borderId="1" xfId="0" applyNumberFormat="1" applyFont="1" applyFill="1" applyBorder="1" applyAlignment="1">
      <alignment horizontal="center" wrapText="1"/>
    </xf>
    <xf numFmtId="49" fontId="6" fillId="0" borderId="1" xfId="0" applyNumberFormat="1" applyFont="1" applyBorder="1" applyAlignment="1">
      <alignment wrapText="1"/>
    </xf>
    <xf numFmtId="0" fontId="6" fillId="0" borderId="0" xfId="0" applyFont="1"/>
    <xf numFmtId="0" fontId="6" fillId="0" borderId="1" xfId="0" quotePrefix="1" applyFont="1" applyBorder="1" applyAlignment="1">
      <alignment horizontal="center"/>
    </xf>
    <xf numFmtId="0" fontId="6" fillId="0" borderId="1" xfId="0" applyFont="1" applyBorder="1" applyAlignment="1">
      <alignment horizontal="center"/>
    </xf>
    <xf numFmtId="14" fontId="6" fillId="0" borderId="1" xfId="0" applyNumberFormat="1" applyFont="1" applyBorder="1" applyAlignment="1">
      <alignment horizontal="center"/>
    </xf>
    <xf numFmtId="43" fontId="6" fillId="0" borderId="1" xfId="1" applyFont="1" applyBorder="1"/>
    <xf numFmtId="2" fontId="6" fillId="0" borderId="1" xfId="1" applyNumberFormat="1" applyFont="1" applyBorder="1"/>
    <xf numFmtId="14" fontId="6" fillId="0" borderId="1" xfId="0" applyNumberFormat="1" applyFont="1" applyBorder="1" applyAlignment="1">
      <alignment horizontal="center" wrapText="1"/>
    </xf>
    <xf numFmtId="0" fontId="7" fillId="0" borderId="1" xfId="0" applyFont="1" applyBorder="1" applyAlignment="1">
      <alignment horizontal="center"/>
    </xf>
    <xf numFmtId="14" fontId="7" fillId="0" borderId="1" xfId="0" applyNumberFormat="1" applyFont="1" applyBorder="1" applyAlignment="1">
      <alignment horizontal="center"/>
    </xf>
    <xf numFmtId="0" fontId="7" fillId="0" borderId="1" xfId="0" applyFont="1" applyBorder="1"/>
    <xf numFmtId="43" fontId="7" fillId="0" borderId="1" xfId="1" applyFont="1" applyBorder="1"/>
    <xf numFmtId="0" fontId="11" fillId="0" borderId="1" xfId="0" applyFont="1" applyBorder="1" applyAlignment="1">
      <alignment horizontal="center"/>
    </xf>
    <xf numFmtId="49" fontId="6" fillId="0" borderId="0" xfId="0" applyNumberFormat="1" applyFont="1" applyAlignment="1">
      <alignment wrapText="1"/>
    </xf>
    <xf numFmtId="0" fontId="2" fillId="4" borderId="1" xfId="0" applyFont="1" applyFill="1" applyBorder="1"/>
    <xf numFmtId="49" fontId="2" fillId="0" borderId="1" xfId="0" applyNumberFormat="1" applyFont="1" applyBorder="1" applyAlignment="1">
      <alignment wrapText="1"/>
    </xf>
    <xf numFmtId="43" fontId="2" fillId="0" borderId="0" xfId="0" applyNumberFormat="1" applyFont="1"/>
    <xf numFmtId="12" fontId="2" fillId="0" borderId="1" xfId="1" applyNumberFormat="1" applyFont="1" applyFill="1" applyBorder="1"/>
  </cellXfs>
  <cellStyles count="3">
    <cellStyle name="Migliaia" xfId="1" builtinId="3"/>
    <cellStyle name="Normale"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6"/>
  <sheetViews>
    <sheetView tabSelected="1" zoomScale="90" zoomScaleNormal="90" workbookViewId="0">
      <pane ySplit="1" topLeftCell="A2" activePane="bottomLeft" state="frozen"/>
      <selection activeCell="B1" sqref="B1"/>
      <selection pane="bottomLeft" activeCell="K1" sqref="A1:XFD1"/>
    </sheetView>
  </sheetViews>
  <sheetFormatPr defaultColWidth="25.5703125" defaultRowHeight="15" x14ac:dyDescent="0.25"/>
  <cols>
    <col min="1" max="3" width="14" style="1" customWidth="1"/>
    <col min="4" max="4" width="5.7109375" style="1" customWidth="1"/>
    <col min="5" max="5" width="14.7109375" style="12" customWidth="1"/>
    <col min="6" max="6" width="12.7109375" style="12" customWidth="1"/>
    <col min="7" max="7" width="13.28515625" style="1" bestFit="1" customWidth="1"/>
    <col min="8" max="8" width="9.28515625" style="1" customWidth="1"/>
    <col min="9" max="9" width="13.28515625" style="1" customWidth="1"/>
    <col min="10" max="10" width="75.7109375" style="15" bestFit="1" customWidth="1"/>
    <col min="11" max="11" width="12.85546875" style="12" bestFit="1" customWidth="1"/>
    <col min="12" max="12" width="34.5703125" style="1" customWidth="1"/>
    <col min="13" max="13" width="6.140625" style="12" customWidth="1"/>
    <col min="14" max="14" width="29.42578125" style="1" customWidth="1"/>
    <col min="15" max="15" width="14.85546875" style="1" customWidth="1"/>
    <col min="16" max="16" width="14.5703125" style="1" customWidth="1"/>
    <col min="17" max="18" width="11.85546875" style="1" bestFit="1" customWidth="1"/>
    <col min="19" max="19" width="12.85546875" style="1" bestFit="1" customWidth="1"/>
    <col min="20" max="20" width="17" style="5" customWidth="1"/>
    <col min="21" max="21" width="17.42578125" style="18" bestFit="1" customWidth="1"/>
    <col min="22" max="16384" width="25.5703125" style="1"/>
  </cols>
  <sheetData>
    <row r="1" spans="1:22" s="12" customFormat="1" ht="45" x14ac:dyDescent="0.25">
      <c r="A1" s="2" t="s">
        <v>182</v>
      </c>
      <c r="B1" s="2" t="s">
        <v>280</v>
      </c>
      <c r="C1" s="2" t="s">
        <v>0</v>
      </c>
      <c r="D1" s="2" t="s">
        <v>3</v>
      </c>
      <c r="E1" s="2" t="s">
        <v>16</v>
      </c>
      <c r="F1" s="3" t="s">
        <v>20</v>
      </c>
      <c r="G1" s="2" t="s">
        <v>4</v>
      </c>
      <c r="H1" s="2" t="s">
        <v>5</v>
      </c>
      <c r="I1" s="2" t="s">
        <v>17</v>
      </c>
      <c r="J1" s="2" t="s">
        <v>6</v>
      </c>
      <c r="K1" s="2" t="s">
        <v>15</v>
      </c>
      <c r="L1" s="2" t="s">
        <v>19</v>
      </c>
      <c r="M1" s="2" t="s">
        <v>14</v>
      </c>
      <c r="N1" s="2" t="s">
        <v>7</v>
      </c>
      <c r="O1" s="2" t="s">
        <v>512</v>
      </c>
      <c r="P1" s="4" t="s">
        <v>8</v>
      </c>
      <c r="Q1" s="4" t="s">
        <v>9</v>
      </c>
      <c r="R1" s="4" t="s">
        <v>13</v>
      </c>
      <c r="S1" s="4" t="s">
        <v>10</v>
      </c>
      <c r="T1" s="14" t="s">
        <v>11</v>
      </c>
      <c r="U1" s="2" t="s">
        <v>12</v>
      </c>
    </row>
    <row r="2" spans="1:22" s="34" customFormat="1" ht="45" x14ac:dyDescent="0.25">
      <c r="A2" s="28" t="s">
        <v>337</v>
      </c>
      <c r="B2" s="17">
        <v>45300</v>
      </c>
      <c r="C2" s="28" t="s">
        <v>336</v>
      </c>
      <c r="D2" s="28"/>
      <c r="F2" s="13">
        <v>45300</v>
      </c>
      <c r="G2" s="31"/>
      <c r="H2" s="31"/>
      <c r="I2" s="41" t="s">
        <v>21</v>
      </c>
      <c r="J2" s="35" t="s">
        <v>518</v>
      </c>
      <c r="K2" s="30">
        <v>2</v>
      </c>
      <c r="L2" s="36" t="s">
        <v>339</v>
      </c>
      <c r="M2" s="30">
        <v>1</v>
      </c>
      <c r="N2" s="36" t="s">
        <v>338</v>
      </c>
      <c r="O2" s="36"/>
      <c r="P2" s="32"/>
      <c r="Q2" s="32"/>
      <c r="R2" s="32"/>
      <c r="S2" s="8">
        <v>9795.14</v>
      </c>
      <c r="T2" s="33"/>
      <c r="U2" s="31"/>
      <c r="V2" s="80">
        <f>P2+Q2-T2</f>
        <v>0</v>
      </c>
    </row>
    <row r="3" spans="1:22" ht="42.6" customHeight="1" x14ac:dyDescent="0.25">
      <c r="A3" s="28" t="s">
        <v>343</v>
      </c>
      <c r="B3" s="13">
        <v>45301</v>
      </c>
      <c r="C3" s="9" t="s">
        <v>341</v>
      </c>
      <c r="D3" s="6"/>
      <c r="E3" s="9"/>
      <c r="F3" s="13">
        <v>45301</v>
      </c>
      <c r="G3" s="6"/>
      <c r="H3" s="6"/>
      <c r="I3" s="41" t="s">
        <v>21</v>
      </c>
      <c r="J3" s="20" t="s">
        <v>340</v>
      </c>
      <c r="K3" s="9">
        <v>3</v>
      </c>
      <c r="L3" s="10" t="s">
        <v>342</v>
      </c>
      <c r="M3" s="9">
        <v>1</v>
      </c>
      <c r="N3" s="6" t="s">
        <v>355</v>
      </c>
      <c r="O3" s="6"/>
      <c r="P3" s="8">
        <f>S3/1.22</f>
        <v>30000</v>
      </c>
      <c r="Q3" s="8"/>
      <c r="R3" s="8">
        <f t="shared" ref="R3" si="0">(P3+Q3)*0.22</f>
        <v>6600</v>
      </c>
      <c r="S3" s="8">
        <v>36600</v>
      </c>
      <c r="T3" s="8"/>
      <c r="U3" s="28"/>
      <c r="V3" s="80"/>
    </row>
    <row r="4" spans="1:22" s="12" customFormat="1" ht="45.75" x14ac:dyDescent="0.25">
      <c r="A4" s="9" t="s">
        <v>334</v>
      </c>
      <c r="B4" s="13">
        <v>45303</v>
      </c>
      <c r="C4" s="6"/>
      <c r="D4" s="7"/>
      <c r="E4" s="37" t="s">
        <v>331</v>
      </c>
      <c r="F4" s="38">
        <v>45303</v>
      </c>
      <c r="G4" s="39"/>
      <c r="H4" s="39"/>
      <c r="I4" s="39" t="s">
        <v>21</v>
      </c>
      <c r="J4" s="40" t="s">
        <v>335</v>
      </c>
      <c r="K4" s="9">
        <v>2</v>
      </c>
      <c r="L4" s="10" t="s">
        <v>333</v>
      </c>
      <c r="M4" s="9">
        <v>2</v>
      </c>
      <c r="N4" s="10" t="s">
        <v>332</v>
      </c>
      <c r="O4" s="10"/>
      <c r="P4" s="8"/>
      <c r="Q4" s="8"/>
      <c r="R4" s="8"/>
      <c r="S4" s="8">
        <v>7800</v>
      </c>
      <c r="T4" s="8"/>
      <c r="U4" s="17"/>
      <c r="V4" s="80">
        <f t="shared" ref="V3:V66" si="1">P4+Q4-T4</f>
        <v>0</v>
      </c>
    </row>
    <row r="5" spans="1:22" s="12" customFormat="1" ht="40.15" customHeight="1" x14ac:dyDescent="0.25">
      <c r="A5" s="9" t="s">
        <v>345</v>
      </c>
      <c r="B5" s="13">
        <v>45303</v>
      </c>
      <c r="C5" s="6"/>
      <c r="D5" s="7"/>
      <c r="E5" s="37" t="s">
        <v>346</v>
      </c>
      <c r="F5" s="38">
        <v>45303</v>
      </c>
      <c r="G5" s="39"/>
      <c r="H5" s="39"/>
      <c r="I5" s="39" t="s">
        <v>21</v>
      </c>
      <c r="J5" s="40" t="s">
        <v>344</v>
      </c>
      <c r="K5" s="9">
        <v>2</v>
      </c>
      <c r="L5" s="10" t="s">
        <v>333</v>
      </c>
      <c r="M5" s="9">
        <v>2</v>
      </c>
      <c r="N5" s="10" t="s">
        <v>332</v>
      </c>
      <c r="O5" s="10"/>
      <c r="P5" s="8"/>
      <c r="Q5" s="8"/>
      <c r="R5" s="8"/>
      <c r="S5" s="8">
        <v>7800</v>
      </c>
      <c r="T5" s="8"/>
      <c r="U5" s="17"/>
      <c r="V5" s="80">
        <f t="shared" si="1"/>
        <v>0</v>
      </c>
    </row>
    <row r="6" spans="1:22" s="12" customFormat="1" ht="45" customHeight="1" x14ac:dyDescent="0.25">
      <c r="A6" s="9" t="s">
        <v>349</v>
      </c>
      <c r="B6" s="13">
        <v>45303</v>
      </c>
      <c r="C6" s="6"/>
      <c r="D6" s="7"/>
      <c r="E6" s="37" t="s">
        <v>348</v>
      </c>
      <c r="F6" s="38">
        <v>45303</v>
      </c>
      <c r="G6" s="39"/>
      <c r="H6" s="39"/>
      <c r="I6" s="39" t="s">
        <v>21</v>
      </c>
      <c r="J6" s="40" t="s">
        <v>350</v>
      </c>
      <c r="K6" s="9">
        <v>2</v>
      </c>
      <c r="L6" s="10" t="s">
        <v>333</v>
      </c>
      <c r="M6" s="9">
        <v>2</v>
      </c>
      <c r="N6" s="10" t="s">
        <v>332</v>
      </c>
      <c r="O6" s="10"/>
      <c r="P6" s="8"/>
      <c r="Q6" s="8"/>
      <c r="R6" s="8"/>
      <c r="S6" s="8">
        <v>3120</v>
      </c>
      <c r="T6" s="8"/>
      <c r="U6" s="17"/>
      <c r="V6" s="80">
        <f t="shared" si="1"/>
        <v>0</v>
      </c>
    </row>
    <row r="7" spans="1:22" ht="46.9" customHeight="1" x14ac:dyDescent="0.25">
      <c r="A7" s="9" t="s">
        <v>347</v>
      </c>
      <c r="B7" s="9"/>
      <c r="C7" s="9"/>
      <c r="D7" s="7"/>
      <c r="E7" s="9" t="s">
        <v>22</v>
      </c>
      <c r="F7" s="13">
        <v>45308</v>
      </c>
      <c r="G7" s="6"/>
      <c r="H7" s="6"/>
      <c r="I7" s="6" t="s">
        <v>23</v>
      </c>
      <c r="J7" s="20" t="s">
        <v>533</v>
      </c>
      <c r="K7" s="9">
        <v>1</v>
      </c>
      <c r="L7" s="10" t="s">
        <v>72</v>
      </c>
      <c r="M7" s="9">
        <v>1</v>
      </c>
      <c r="N7" s="6" t="s">
        <v>72</v>
      </c>
      <c r="O7" s="6"/>
      <c r="P7" s="8"/>
      <c r="Q7" s="8">
        <f>P7*4/100</f>
        <v>0</v>
      </c>
      <c r="R7" s="8">
        <f>+(P7+Q7)*0.22</f>
        <v>0</v>
      </c>
      <c r="S7" s="8">
        <v>1000</v>
      </c>
      <c r="T7" s="8">
        <v>1000</v>
      </c>
      <c r="U7" s="17">
        <v>45355</v>
      </c>
      <c r="V7" s="80"/>
    </row>
    <row r="8" spans="1:22" ht="43.15" customHeight="1" x14ac:dyDescent="0.25">
      <c r="A8" s="9" t="s">
        <v>329</v>
      </c>
      <c r="B8" s="13">
        <v>45310</v>
      </c>
      <c r="C8" s="9" t="s">
        <v>330</v>
      </c>
      <c r="D8" s="7"/>
      <c r="E8" s="9"/>
      <c r="F8" s="13">
        <v>45369</v>
      </c>
      <c r="G8" s="6"/>
      <c r="H8" s="6"/>
      <c r="I8" s="6" t="s">
        <v>21</v>
      </c>
      <c r="J8" s="20" t="s">
        <v>328</v>
      </c>
      <c r="K8" s="9">
        <v>3</v>
      </c>
      <c r="L8" s="10" t="s">
        <v>327</v>
      </c>
      <c r="M8" s="9">
        <v>1</v>
      </c>
      <c r="N8" s="6" t="s">
        <v>326</v>
      </c>
      <c r="O8" s="6"/>
      <c r="P8" s="8">
        <f>S8/1.22</f>
        <v>121721.31147540984</v>
      </c>
      <c r="Q8" s="8"/>
      <c r="R8" s="8">
        <f t="shared" ref="R8" si="2">(P8+Q8)*0.22</f>
        <v>26778.688524590165</v>
      </c>
      <c r="S8" s="8">
        <v>148500</v>
      </c>
      <c r="T8" s="8"/>
      <c r="U8" s="17"/>
      <c r="V8" s="80"/>
    </row>
    <row r="9" spans="1:22" ht="56.45" customHeight="1" x14ac:dyDescent="0.25">
      <c r="A9" s="9" t="s">
        <v>356</v>
      </c>
      <c r="B9" s="13">
        <v>45310</v>
      </c>
      <c r="C9" s="9" t="s">
        <v>354</v>
      </c>
      <c r="D9" s="7"/>
      <c r="E9" s="9"/>
      <c r="F9" s="13">
        <v>45359</v>
      </c>
      <c r="G9" s="6"/>
      <c r="H9" s="6"/>
      <c r="I9" s="6" t="s">
        <v>21</v>
      </c>
      <c r="J9" s="20" t="s">
        <v>353</v>
      </c>
      <c r="K9" s="9">
        <v>3</v>
      </c>
      <c r="L9" s="10" t="s">
        <v>327</v>
      </c>
      <c r="M9" s="9">
        <v>1</v>
      </c>
      <c r="N9" s="6" t="s">
        <v>355</v>
      </c>
      <c r="O9" s="6"/>
      <c r="P9" s="8">
        <f>S9/1.22</f>
        <v>121721.31147540984</v>
      </c>
      <c r="Q9" s="8"/>
      <c r="R9" s="8">
        <f t="shared" ref="R9" si="3">(P9+Q9)*0.22</f>
        <v>26778.688524590165</v>
      </c>
      <c r="S9" s="8">
        <v>148500</v>
      </c>
      <c r="T9" s="8"/>
      <c r="U9" s="17"/>
      <c r="V9" s="80"/>
    </row>
    <row r="10" spans="1:22" ht="56.45" customHeight="1" x14ac:dyDescent="0.25">
      <c r="A10" s="9" t="s">
        <v>359</v>
      </c>
      <c r="B10" s="13">
        <v>45310</v>
      </c>
      <c r="C10" s="9" t="s">
        <v>358</v>
      </c>
      <c r="D10" s="7"/>
      <c r="E10" s="9"/>
      <c r="F10" s="13">
        <v>45359</v>
      </c>
      <c r="G10" s="6"/>
      <c r="H10" s="6"/>
      <c r="I10" s="6" t="s">
        <v>21</v>
      </c>
      <c r="J10" s="20" t="s">
        <v>357</v>
      </c>
      <c r="K10" s="9">
        <v>3</v>
      </c>
      <c r="L10" s="10" t="s">
        <v>327</v>
      </c>
      <c r="M10" s="9">
        <v>1</v>
      </c>
      <c r="N10" s="6" t="s">
        <v>355</v>
      </c>
      <c r="O10" s="6"/>
      <c r="P10" s="8">
        <f>S10/1.22</f>
        <v>32786.885245901642</v>
      </c>
      <c r="Q10" s="8"/>
      <c r="R10" s="8">
        <f t="shared" ref="R10" si="4">(P10+Q10)*0.22</f>
        <v>7213.1147540983611</v>
      </c>
      <c r="S10" s="8">
        <v>40000</v>
      </c>
      <c r="T10" s="8"/>
      <c r="U10" s="17"/>
      <c r="V10" s="80"/>
    </row>
    <row r="11" spans="1:22" ht="34.5" x14ac:dyDescent="0.25">
      <c r="A11" s="9"/>
      <c r="B11" s="9"/>
      <c r="C11" s="9"/>
      <c r="D11" s="7" t="s">
        <v>1</v>
      </c>
      <c r="E11" s="9" t="s">
        <v>24</v>
      </c>
      <c r="F11" s="13">
        <v>45315</v>
      </c>
      <c r="G11" s="6"/>
      <c r="H11" s="6"/>
      <c r="I11" s="6" t="s">
        <v>23</v>
      </c>
      <c r="J11" s="20" t="s">
        <v>25</v>
      </c>
      <c r="K11" s="9">
        <v>1</v>
      </c>
      <c r="L11" s="6" t="s">
        <v>44</v>
      </c>
      <c r="M11" s="9">
        <v>1</v>
      </c>
      <c r="N11" s="6" t="s">
        <v>44</v>
      </c>
      <c r="O11" s="6"/>
      <c r="P11" s="8"/>
      <c r="Q11" s="8"/>
      <c r="R11" s="8"/>
      <c r="S11" s="8">
        <v>400</v>
      </c>
      <c r="T11" s="8">
        <v>400</v>
      </c>
      <c r="U11" s="17">
        <v>45355</v>
      </c>
      <c r="V11" s="80"/>
    </row>
    <row r="12" spans="1:22" ht="45.75" x14ac:dyDescent="0.25">
      <c r="A12" s="9"/>
      <c r="B12" s="9"/>
      <c r="C12" s="9"/>
      <c r="D12" s="7" t="s">
        <v>1</v>
      </c>
      <c r="E12" s="9" t="s">
        <v>27</v>
      </c>
      <c r="F12" s="13">
        <v>45328</v>
      </c>
      <c r="G12" s="6"/>
      <c r="H12" s="6"/>
      <c r="I12" s="6" t="s">
        <v>28</v>
      </c>
      <c r="J12" s="20" t="s">
        <v>26</v>
      </c>
      <c r="K12" s="9">
        <v>1</v>
      </c>
      <c r="L12" s="6" t="s">
        <v>71</v>
      </c>
      <c r="M12" s="9">
        <v>1</v>
      </c>
      <c r="N12" s="6" t="s">
        <v>71</v>
      </c>
      <c r="O12" s="6"/>
      <c r="P12" s="8">
        <v>200</v>
      </c>
      <c r="Q12" s="8">
        <v>8</v>
      </c>
      <c r="R12" s="8">
        <f>(P12+Q12)*22/100</f>
        <v>45.76</v>
      </c>
      <c r="S12" s="8">
        <v>253.76</v>
      </c>
      <c r="T12" s="8">
        <v>208</v>
      </c>
      <c r="U12" s="17">
        <v>45355</v>
      </c>
      <c r="V12" s="80">
        <f t="shared" si="1"/>
        <v>0</v>
      </c>
    </row>
    <row r="13" spans="1:22" ht="79.5" x14ac:dyDescent="0.25">
      <c r="A13" s="9"/>
      <c r="B13" s="9"/>
      <c r="C13" s="9"/>
      <c r="D13" s="7" t="s">
        <v>2</v>
      </c>
      <c r="E13" s="9" t="s">
        <v>29</v>
      </c>
      <c r="F13" s="13">
        <v>45328</v>
      </c>
      <c r="G13" s="6"/>
      <c r="H13" s="6"/>
      <c r="I13" s="6" t="s">
        <v>45</v>
      </c>
      <c r="J13" s="20" t="s">
        <v>32</v>
      </c>
      <c r="K13" s="9">
        <v>3</v>
      </c>
      <c r="L13" s="10" t="s">
        <v>31</v>
      </c>
      <c r="M13" s="9">
        <v>3</v>
      </c>
      <c r="N13" s="6" t="s">
        <v>30</v>
      </c>
      <c r="O13" s="6"/>
      <c r="P13" s="8">
        <v>16485</v>
      </c>
      <c r="Q13" s="8">
        <v>659.4</v>
      </c>
      <c r="R13" s="8">
        <f>(P13+Q13)*22/100</f>
        <v>3771.7680000000005</v>
      </c>
      <c r="S13" s="8">
        <v>20916.16</v>
      </c>
      <c r="T13" s="8">
        <v>17144.400000000001</v>
      </c>
      <c r="U13" s="17">
        <v>45446</v>
      </c>
      <c r="V13" s="80">
        <f t="shared" si="1"/>
        <v>0</v>
      </c>
    </row>
    <row r="14" spans="1:22" ht="24.75" x14ac:dyDescent="0.25">
      <c r="A14" s="9" t="s">
        <v>33</v>
      </c>
      <c r="B14" s="9"/>
      <c r="C14" s="9" t="s">
        <v>37</v>
      </c>
      <c r="D14" s="7" t="s">
        <v>1</v>
      </c>
      <c r="E14" s="9"/>
      <c r="F14" s="13">
        <v>45329</v>
      </c>
      <c r="G14" s="6" t="s">
        <v>36</v>
      </c>
      <c r="H14" s="6"/>
      <c r="I14" s="6" t="s">
        <v>35</v>
      </c>
      <c r="J14" s="19" t="s">
        <v>34</v>
      </c>
      <c r="K14" s="9">
        <v>1</v>
      </c>
      <c r="L14" s="6" t="s">
        <v>41</v>
      </c>
      <c r="M14" s="9">
        <v>1</v>
      </c>
      <c r="N14" s="6" t="s">
        <v>41</v>
      </c>
      <c r="O14" s="6"/>
      <c r="P14" s="8">
        <f>7790*4</f>
        <v>31160</v>
      </c>
      <c r="Q14" s="8">
        <f>311.6*4</f>
        <v>1246.4000000000001</v>
      </c>
      <c r="R14" s="8">
        <f>(P14+Q14)*22/100</f>
        <v>7129.4080000000004</v>
      </c>
      <c r="S14" s="8">
        <v>39536</v>
      </c>
      <c r="T14" s="8">
        <v>7508</v>
      </c>
      <c r="U14" s="17">
        <v>45723</v>
      </c>
      <c r="V14" s="80"/>
    </row>
    <row r="15" spans="1:22" ht="45.75" x14ac:dyDescent="0.25">
      <c r="A15" s="9" t="s">
        <v>38</v>
      </c>
      <c r="B15" s="9"/>
      <c r="C15" s="9" t="s">
        <v>42</v>
      </c>
      <c r="D15" s="7" t="s">
        <v>1</v>
      </c>
      <c r="E15" s="9"/>
      <c r="F15" s="13">
        <v>45330</v>
      </c>
      <c r="G15" s="6" t="s">
        <v>224</v>
      </c>
      <c r="H15" s="6"/>
      <c r="I15" s="6" t="s">
        <v>23</v>
      </c>
      <c r="J15" s="20" t="s">
        <v>39</v>
      </c>
      <c r="K15" s="9">
        <v>1</v>
      </c>
      <c r="L15" s="6" t="s">
        <v>40</v>
      </c>
      <c r="M15" s="9">
        <v>1</v>
      </c>
      <c r="N15" s="1" t="s">
        <v>40</v>
      </c>
      <c r="P15" s="8">
        <f>S15/1.22</f>
        <v>6500</v>
      </c>
      <c r="Q15" s="8"/>
      <c r="R15" s="8">
        <f t="shared" ref="R15:R18" si="5">(P15+Q15)*0.22</f>
        <v>1430</v>
      </c>
      <c r="S15" s="8">
        <v>7930</v>
      </c>
      <c r="T15" s="8">
        <v>6500</v>
      </c>
      <c r="U15" s="17" t="s">
        <v>509</v>
      </c>
      <c r="V15" s="80">
        <f t="shared" si="1"/>
        <v>0</v>
      </c>
    </row>
    <row r="16" spans="1:22" ht="80.45" customHeight="1" x14ac:dyDescent="0.25">
      <c r="A16" s="9" t="s">
        <v>47</v>
      </c>
      <c r="B16" s="9"/>
      <c r="C16" s="9" t="s">
        <v>46</v>
      </c>
      <c r="D16" s="7" t="s">
        <v>1</v>
      </c>
      <c r="E16" s="9"/>
      <c r="F16" s="13">
        <v>45330</v>
      </c>
      <c r="G16" s="6" t="s">
        <v>48</v>
      </c>
      <c r="H16" s="6"/>
      <c r="I16" s="6" t="s">
        <v>45</v>
      </c>
      <c r="J16" s="20" t="s">
        <v>43</v>
      </c>
      <c r="K16" s="9">
        <v>6</v>
      </c>
      <c r="L16" s="21" t="s">
        <v>50</v>
      </c>
      <c r="M16" s="9">
        <v>5</v>
      </c>
      <c r="N16" s="6" t="s">
        <v>49</v>
      </c>
      <c r="O16" s="6"/>
      <c r="P16" s="8">
        <f>S16/1.22</f>
        <v>30000</v>
      </c>
      <c r="Q16" s="8"/>
      <c r="R16" s="8"/>
      <c r="S16" s="8">
        <v>36600</v>
      </c>
      <c r="T16" s="8">
        <v>30000</v>
      </c>
      <c r="U16" s="17">
        <v>45490</v>
      </c>
      <c r="V16" s="80">
        <f t="shared" si="1"/>
        <v>0</v>
      </c>
    </row>
    <row r="17" spans="1:22" s="42" customFormat="1" ht="49.9" customHeight="1" x14ac:dyDescent="0.25">
      <c r="A17" s="43" t="s">
        <v>360</v>
      </c>
      <c r="B17" s="44">
        <v>45345</v>
      </c>
      <c r="C17" s="43" t="s">
        <v>362</v>
      </c>
      <c r="D17" s="45"/>
      <c r="E17" s="43"/>
      <c r="F17" s="44">
        <v>45464</v>
      </c>
      <c r="G17" s="46"/>
      <c r="H17" s="46"/>
      <c r="I17" s="46" t="s">
        <v>45</v>
      </c>
      <c r="J17" s="47" t="s">
        <v>361</v>
      </c>
      <c r="K17" s="43"/>
      <c r="L17" s="48"/>
      <c r="M17" s="43"/>
      <c r="N17" s="49"/>
      <c r="O17" s="49"/>
      <c r="P17" s="50"/>
      <c r="Q17" s="50"/>
      <c r="R17" s="50"/>
      <c r="S17" s="50"/>
      <c r="T17" s="50"/>
      <c r="U17" s="51"/>
      <c r="V17" s="80">
        <f t="shared" si="1"/>
        <v>0</v>
      </c>
    </row>
    <row r="18" spans="1:22" ht="90.75" x14ac:dyDescent="0.25">
      <c r="A18" s="9" t="s">
        <v>51</v>
      </c>
      <c r="B18" s="9"/>
      <c r="C18" s="9" t="s">
        <v>52</v>
      </c>
      <c r="D18" s="7" t="s">
        <v>1</v>
      </c>
      <c r="E18" s="9"/>
      <c r="F18" s="13">
        <v>45401</v>
      </c>
      <c r="G18" s="6" t="s">
        <v>54</v>
      </c>
      <c r="H18" s="6"/>
      <c r="I18" s="6" t="s">
        <v>45</v>
      </c>
      <c r="J18" s="20" t="s">
        <v>53</v>
      </c>
      <c r="K18" s="9">
        <v>4</v>
      </c>
      <c r="L18" s="10" t="s">
        <v>55</v>
      </c>
      <c r="M18" s="9">
        <v>4</v>
      </c>
      <c r="N18" s="6" t="s">
        <v>56</v>
      </c>
      <c r="O18" s="6"/>
      <c r="P18" s="8">
        <v>32328.7</v>
      </c>
      <c r="Q18" s="8">
        <f>P18*4/100</f>
        <v>1293.1480000000001</v>
      </c>
      <c r="R18" s="8">
        <f t="shared" si="5"/>
        <v>7396.80656</v>
      </c>
      <c r="S18" s="8">
        <v>41018.65</v>
      </c>
      <c r="T18" s="8">
        <f>7832.86+1958.22</f>
        <v>9791.08</v>
      </c>
      <c r="U18" s="17">
        <v>45545</v>
      </c>
      <c r="V18" s="80"/>
    </row>
    <row r="19" spans="1:22" ht="45" x14ac:dyDescent="0.25">
      <c r="A19" s="9" t="s">
        <v>59</v>
      </c>
      <c r="B19" s="9"/>
      <c r="C19" s="9" t="s">
        <v>58</v>
      </c>
      <c r="D19" s="7" t="s">
        <v>1</v>
      </c>
      <c r="E19" s="9"/>
      <c r="F19" s="13">
        <v>45337</v>
      </c>
      <c r="G19" s="6" t="s">
        <v>61</v>
      </c>
      <c r="H19" s="6"/>
      <c r="I19" s="6" t="s">
        <v>21</v>
      </c>
      <c r="J19" s="20" t="s">
        <v>57</v>
      </c>
      <c r="K19" s="9">
        <v>3</v>
      </c>
      <c r="L19" s="10" t="s">
        <v>60</v>
      </c>
      <c r="M19" s="9">
        <v>2</v>
      </c>
      <c r="N19" s="6" t="s">
        <v>62</v>
      </c>
      <c r="O19" s="6"/>
      <c r="P19" s="8">
        <f>S19/1.22</f>
        <v>3108.2868852459019</v>
      </c>
      <c r="Q19" s="8"/>
      <c r="R19" s="8"/>
      <c r="S19" s="8">
        <v>3792.11</v>
      </c>
      <c r="T19" s="8">
        <v>3108.29</v>
      </c>
      <c r="U19" s="17">
        <v>45379</v>
      </c>
      <c r="V19" s="80">
        <f t="shared" si="1"/>
        <v>-3.1147540980782651E-3</v>
      </c>
    </row>
    <row r="20" spans="1:22" ht="34.5" x14ac:dyDescent="0.25">
      <c r="A20" s="9" t="s">
        <v>64</v>
      </c>
      <c r="B20" s="9"/>
      <c r="C20" s="9" t="s">
        <v>63</v>
      </c>
      <c r="D20" s="7" t="s">
        <v>1</v>
      </c>
      <c r="E20" s="9"/>
      <c r="F20" s="13">
        <v>45376</v>
      </c>
      <c r="G20" s="6" t="s">
        <v>67</v>
      </c>
      <c r="H20" s="6"/>
      <c r="I20" s="6" t="s">
        <v>21</v>
      </c>
      <c r="J20" s="20" t="s">
        <v>66</v>
      </c>
      <c r="K20" s="9">
        <v>2</v>
      </c>
      <c r="L20" s="10" t="s">
        <v>65</v>
      </c>
      <c r="M20" s="9">
        <v>1</v>
      </c>
      <c r="N20" s="6" t="s">
        <v>68</v>
      </c>
      <c r="O20" s="6"/>
      <c r="P20" s="8">
        <f>S20/1.22</f>
        <v>132845.38524590165</v>
      </c>
      <c r="Q20" s="8"/>
      <c r="R20" s="8">
        <f t="shared" ref="R20:R120" si="6">(P20+Q20)*0.22</f>
        <v>29225.984754098365</v>
      </c>
      <c r="S20" s="8">
        <v>162071.37</v>
      </c>
      <c r="T20" s="8">
        <f>85767+50474.22</f>
        <v>136241.22</v>
      </c>
      <c r="U20" s="17" t="s">
        <v>603</v>
      </c>
      <c r="V20" s="80"/>
    </row>
    <row r="21" spans="1:22" ht="34.5" x14ac:dyDescent="0.25">
      <c r="A21" s="9"/>
      <c r="B21" s="9"/>
      <c r="C21" s="9"/>
      <c r="D21" s="7" t="s">
        <v>1</v>
      </c>
      <c r="E21" s="9" t="s">
        <v>70</v>
      </c>
      <c r="F21" s="13">
        <v>45337</v>
      </c>
      <c r="G21" s="6"/>
      <c r="H21" s="6"/>
      <c r="I21" s="6" t="s">
        <v>23</v>
      </c>
      <c r="J21" s="20" t="s">
        <v>69</v>
      </c>
      <c r="K21" s="9">
        <v>1</v>
      </c>
      <c r="L21" s="6" t="s">
        <v>75</v>
      </c>
      <c r="M21" s="9">
        <v>1</v>
      </c>
      <c r="N21" s="6" t="s">
        <v>75</v>
      </c>
      <c r="O21" s="6"/>
      <c r="P21" s="8">
        <v>400</v>
      </c>
      <c r="Q21" s="8"/>
      <c r="R21" s="8"/>
      <c r="S21" s="8">
        <v>400</v>
      </c>
      <c r="T21" s="8">
        <v>400</v>
      </c>
      <c r="U21" s="17">
        <v>45365</v>
      </c>
      <c r="V21" s="80">
        <f t="shared" si="1"/>
        <v>0</v>
      </c>
    </row>
    <row r="22" spans="1:22" ht="34.5" x14ac:dyDescent="0.25">
      <c r="A22" s="9"/>
      <c r="B22" s="9"/>
      <c r="C22" s="9"/>
      <c r="D22" s="7" t="s">
        <v>2</v>
      </c>
      <c r="E22" s="9" t="s">
        <v>73</v>
      </c>
      <c r="F22" s="13">
        <v>45337</v>
      </c>
      <c r="G22" s="6"/>
      <c r="H22" s="6"/>
      <c r="I22" s="6" t="s">
        <v>23</v>
      </c>
      <c r="J22" s="20" t="s">
        <v>74</v>
      </c>
      <c r="K22" s="9">
        <v>1</v>
      </c>
      <c r="L22" s="6" t="s">
        <v>76</v>
      </c>
      <c r="M22" s="9">
        <v>1</v>
      </c>
      <c r="N22" s="6" t="s">
        <v>77</v>
      </c>
      <c r="O22" s="6"/>
      <c r="P22" s="8">
        <v>400</v>
      </c>
      <c r="Q22" s="8"/>
      <c r="R22" s="8"/>
      <c r="S22" s="8">
        <v>400</v>
      </c>
      <c r="T22" s="8">
        <v>400</v>
      </c>
      <c r="U22" s="17">
        <v>45365</v>
      </c>
      <c r="V22" s="80">
        <f t="shared" si="1"/>
        <v>0</v>
      </c>
    </row>
    <row r="23" spans="1:22" ht="23.25" x14ac:dyDescent="0.25">
      <c r="A23" s="9" t="s">
        <v>79</v>
      </c>
      <c r="B23" s="9"/>
      <c r="C23" s="9" t="s">
        <v>79</v>
      </c>
      <c r="D23" s="7" t="s">
        <v>1</v>
      </c>
      <c r="E23" s="9"/>
      <c r="F23" s="13">
        <v>45345</v>
      </c>
      <c r="G23" s="6" t="s">
        <v>225</v>
      </c>
      <c r="H23" s="6"/>
      <c r="I23" s="6" t="s">
        <v>21</v>
      </c>
      <c r="J23" s="20" t="s">
        <v>78</v>
      </c>
      <c r="K23" s="9">
        <v>1</v>
      </c>
      <c r="L23" s="6" t="s">
        <v>96</v>
      </c>
      <c r="M23" s="9">
        <v>1</v>
      </c>
      <c r="N23" s="6" t="s">
        <v>96</v>
      </c>
      <c r="O23" s="6"/>
      <c r="P23" s="8">
        <v>1761</v>
      </c>
      <c r="Q23" s="8"/>
      <c r="R23" s="8"/>
      <c r="S23" s="8">
        <v>1761</v>
      </c>
      <c r="T23" s="8">
        <v>1761</v>
      </c>
      <c r="U23" s="17">
        <v>45537</v>
      </c>
      <c r="V23" s="80">
        <f t="shared" si="1"/>
        <v>0</v>
      </c>
    </row>
    <row r="24" spans="1:22" ht="45.75" x14ac:dyDescent="0.25">
      <c r="A24" s="9" t="s">
        <v>81</v>
      </c>
      <c r="B24" s="9"/>
      <c r="C24" s="9" t="s">
        <v>80</v>
      </c>
      <c r="D24" s="7" t="s">
        <v>1</v>
      </c>
      <c r="E24" s="9"/>
      <c r="F24" s="13">
        <v>45387</v>
      </c>
      <c r="G24" s="6" t="s">
        <v>83</v>
      </c>
      <c r="H24" s="6"/>
      <c r="I24" s="6" t="s">
        <v>21</v>
      </c>
      <c r="J24" s="20" t="s">
        <v>82</v>
      </c>
      <c r="K24" s="9">
        <v>2</v>
      </c>
      <c r="L24" s="10" t="s">
        <v>84</v>
      </c>
      <c r="M24" s="9">
        <v>2</v>
      </c>
      <c r="N24" s="6" t="s">
        <v>85</v>
      </c>
      <c r="O24" s="6"/>
      <c r="P24" s="8">
        <v>28200</v>
      </c>
      <c r="Q24" s="8">
        <f>P24*5/100</f>
        <v>1410</v>
      </c>
      <c r="R24" s="8">
        <f t="shared" si="6"/>
        <v>6514.2</v>
      </c>
      <c r="S24" s="8">
        <v>36124.199999999997</v>
      </c>
      <c r="T24" s="8">
        <f>2940+1260</f>
        <v>4200</v>
      </c>
      <c r="U24" s="17">
        <v>45722</v>
      </c>
      <c r="V24" s="80"/>
    </row>
    <row r="25" spans="1:22" ht="45.75" x14ac:dyDescent="0.25">
      <c r="A25" s="9" t="s">
        <v>91</v>
      </c>
      <c r="B25" s="9"/>
      <c r="C25" s="9" t="s">
        <v>86</v>
      </c>
      <c r="D25" s="7" t="s">
        <v>1</v>
      </c>
      <c r="E25" s="9"/>
      <c r="F25" s="13">
        <v>45372</v>
      </c>
      <c r="G25" s="6" t="s">
        <v>90</v>
      </c>
      <c r="H25" s="6"/>
      <c r="I25" s="6" t="s">
        <v>21</v>
      </c>
      <c r="J25" s="20" t="s">
        <v>87</v>
      </c>
      <c r="K25" s="9">
        <v>2</v>
      </c>
      <c r="L25" s="10" t="s">
        <v>89</v>
      </c>
      <c r="M25" s="9">
        <v>2</v>
      </c>
      <c r="N25" s="6" t="s">
        <v>88</v>
      </c>
      <c r="O25" s="6"/>
      <c r="P25" s="8">
        <f>9555.2-455.2</f>
        <v>9100</v>
      </c>
      <c r="Q25" s="8">
        <v>455.2</v>
      </c>
      <c r="R25" s="8">
        <f t="shared" si="6"/>
        <v>2102.1440000000002</v>
      </c>
      <c r="S25" s="8">
        <f>11657.1+3000</f>
        <v>14657.1</v>
      </c>
      <c r="T25" s="8">
        <f>5744+1595.63</f>
        <v>7339.63</v>
      </c>
      <c r="U25" s="17" t="s">
        <v>606</v>
      </c>
      <c r="V25" s="80"/>
    </row>
    <row r="26" spans="1:22" ht="57" x14ac:dyDescent="0.25">
      <c r="A26" s="9" t="s">
        <v>93</v>
      </c>
      <c r="B26" s="9"/>
      <c r="C26" s="9" t="s">
        <v>92</v>
      </c>
      <c r="D26" s="7" t="s">
        <v>1</v>
      </c>
      <c r="E26" s="9"/>
      <c r="F26" s="13">
        <v>45377</v>
      </c>
      <c r="G26" s="6" t="s">
        <v>95</v>
      </c>
      <c r="H26" s="6"/>
      <c r="I26" s="6" t="s">
        <v>45</v>
      </c>
      <c r="J26" s="20" t="s">
        <v>101</v>
      </c>
      <c r="K26" s="9">
        <v>4</v>
      </c>
      <c r="L26" s="19" t="s">
        <v>94</v>
      </c>
      <c r="M26" s="9">
        <v>2</v>
      </c>
      <c r="N26" s="6" t="s">
        <v>97</v>
      </c>
      <c r="O26" s="6"/>
      <c r="P26" s="8">
        <f>S26/1.22</f>
        <v>28403.12295081967</v>
      </c>
      <c r="Q26" s="8"/>
      <c r="R26" s="8">
        <f t="shared" si="6"/>
        <v>6248.6870491803274</v>
      </c>
      <c r="S26" s="8">
        <v>34651.81</v>
      </c>
      <c r="T26" s="8">
        <v>28403.119999999999</v>
      </c>
      <c r="U26" s="17">
        <v>45446</v>
      </c>
      <c r="V26" s="80">
        <f t="shared" si="1"/>
        <v>2.9508196712413337E-3</v>
      </c>
    </row>
    <row r="27" spans="1:22" ht="45.75" x14ac:dyDescent="0.25">
      <c r="A27" s="9"/>
      <c r="B27" s="9"/>
      <c r="C27" s="9"/>
      <c r="D27" s="7" t="s">
        <v>1</v>
      </c>
      <c r="E27" s="9" t="s">
        <v>99</v>
      </c>
      <c r="F27" s="13">
        <v>45345</v>
      </c>
      <c r="G27" s="6"/>
      <c r="H27" s="6"/>
      <c r="I27" s="6" t="s">
        <v>23</v>
      </c>
      <c r="J27" s="20" t="s">
        <v>98</v>
      </c>
      <c r="K27" s="9">
        <v>1</v>
      </c>
      <c r="L27" s="6" t="s">
        <v>100</v>
      </c>
      <c r="M27" s="9">
        <v>1</v>
      </c>
      <c r="N27" s="6" t="s">
        <v>100</v>
      </c>
      <c r="O27" s="6"/>
      <c r="P27" s="8">
        <v>1700</v>
      </c>
      <c r="Q27" s="8"/>
      <c r="R27" s="8"/>
      <c r="S27" s="8">
        <v>1700</v>
      </c>
      <c r="T27" s="8">
        <v>1700</v>
      </c>
      <c r="U27" s="17">
        <v>45471</v>
      </c>
      <c r="V27" s="80">
        <f t="shared" si="1"/>
        <v>0</v>
      </c>
    </row>
    <row r="28" spans="1:22" ht="34.5" x14ac:dyDescent="0.25">
      <c r="A28" s="9"/>
      <c r="B28" s="9"/>
      <c r="C28" s="9"/>
      <c r="D28" s="7" t="s">
        <v>1</v>
      </c>
      <c r="E28" s="9" t="s">
        <v>104</v>
      </c>
      <c r="F28" s="13">
        <v>45345</v>
      </c>
      <c r="G28" s="6"/>
      <c r="H28" s="6"/>
      <c r="I28" s="6" t="s">
        <v>21</v>
      </c>
      <c r="J28" s="20" t="s">
        <v>102</v>
      </c>
      <c r="K28" s="9">
        <v>1</v>
      </c>
      <c r="L28" s="6" t="s">
        <v>103</v>
      </c>
      <c r="M28" s="9">
        <v>1</v>
      </c>
      <c r="N28" s="6" t="s">
        <v>105</v>
      </c>
      <c r="O28" s="6"/>
      <c r="P28" s="8">
        <v>2700</v>
      </c>
      <c r="Q28" s="8">
        <v>108</v>
      </c>
      <c r="R28" s="8">
        <f t="shared" si="6"/>
        <v>617.76</v>
      </c>
      <c r="S28" s="8">
        <v>3425.7</v>
      </c>
      <c r="T28" s="8">
        <v>0</v>
      </c>
      <c r="U28" s="17"/>
      <c r="V28" s="80"/>
    </row>
    <row r="29" spans="1:22" ht="23.25" x14ac:dyDescent="0.25">
      <c r="A29" s="9"/>
      <c r="B29" s="9"/>
      <c r="C29" s="9"/>
      <c r="D29" s="7" t="s">
        <v>1</v>
      </c>
      <c r="E29" s="9" t="s">
        <v>106</v>
      </c>
      <c r="F29" s="22">
        <v>45349</v>
      </c>
      <c r="G29" s="6"/>
      <c r="H29" s="6"/>
      <c r="I29" s="6" t="s">
        <v>23</v>
      </c>
      <c r="J29" s="20" t="s">
        <v>107</v>
      </c>
      <c r="K29" s="9">
        <v>1</v>
      </c>
      <c r="L29" s="6" t="s">
        <v>108</v>
      </c>
      <c r="M29" s="9">
        <v>1</v>
      </c>
      <c r="N29" s="6" t="s">
        <v>108</v>
      </c>
      <c r="O29" s="6"/>
      <c r="P29" s="8">
        <v>400</v>
      </c>
      <c r="Q29" s="8"/>
      <c r="R29" s="8"/>
      <c r="S29" s="8">
        <v>400</v>
      </c>
      <c r="T29" s="8">
        <v>400</v>
      </c>
      <c r="U29" s="17">
        <v>45379</v>
      </c>
      <c r="V29" s="80">
        <f t="shared" si="1"/>
        <v>0</v>
      </c>
    </row>
    <row r="30" spans="1:22" ht="34.5" x14ac:dyDescent="0.25">
      <c r="A30" s="9" t="s">
        <v>110</v>
      </c>
      <c r="B30" s="9"/>
      <c r="C30" s="9" t="s">
        <v>109</v>
      </c>
      <c r="D30" s="7" t="s">
        <v>1</v>
      </c>
      <c r="E30" s="9"/>
      <c r="F30" s="13">
        <v>45350</v>
      </c>
      <c r="G30" s="6" t="s">
        <v>111</v>
      </c>
      <c r="H30" s="6"/>
      <c r="I30" s="6" t="s">
        <v>35</v>
      </c>
      <c r="J30" s="20" t="s">
        <v>114</v>
      </c>
      <c r="K30" s="9">
        <v>1</v>
      </c>
      <c r="L30" s="6" t="s">
        <v>112</v>
      </c>
      <c r="M30" s="9">
        <v>1</v>
      </c>
      <c r="N30" s="6" t="s">
        <v>113</v>
      </c>
      <c r="O30" s="6"/>
      <c r="P30" s="8">
        <f>S30/1.22</f>
        <v>2100</v>
      </c>
      <c r="Q30" s="8"/>
      <c r="R30" s="8">
        <f t="shared" si="6"/>
        <v>462</v>
      </c>
      <c r="S30" s="8">
        <v>2562</v>
      </c>
      <c r="T30" s="8">
        <v>2100</v>
      </c>
      <c r="U30" s="17">
        <v>45471</v>
      </c>
      <c r="V30" s="80">
        <f t="shared" si="1"/>
        <v>0</v>
      </c>
    </row>
    <row r="31" spans="1:22" ht="57" x14ac:dyDescent="0.25">
      <c r="A31" s="9"/>
      <c r="B31" s="9"/>
      <c r="C31" s="11"/>
      <c r="D31" s="7" t="s">
        <v>1</v>
      </c>
      <c r="E31" s="9" t="s">
        <v>116</v>
      </c>
      <c r="F31" s="13">
        <v>45356</v>
      </c>
      <c r="G31" s="6"/>
      <c r="H31" s="6"/>
      <c r="I31" s="6" t="s">
        <v>28</v>
      </c>
      <c r="J31" s="20" t="s">
        <v>115</v>
      </c>
      <c r="K31" s="9">
        <v>2</v>
      </c>
      <c r="L31" s="10" t="s">
        <v>117</v>
      </c>
      <c r="M31" s="9">
        <v>2</v>
      </c>
      <c r="N31" s="6" t="s">
        <v>118</v>
      </c>
      <c r="O31" s="6"/>
      <c r="P31" s="8">
        <v>23499.7</v>
      </c>
      <c r="Q31" s="8">
        <v>940</v>
      </c>
      <c r="R31" s="8">
        <v>5376.8</v>
      </c>
      <c r="S31" s="23">
        <v>29816.5</v>
      </c>
      <c r="T31" s="8">
        <v>1718</v>
      </c>
      <c r="U31" s="17">
        <v>45537</v>
      </c>
      <c r="V31" s="80"/>
    </row>
    <row r="32" spans="1:22" ht="34.5" x14ac:dyDescent="0.25">
      <c r="A32" s="9"/>
      <c r="B32" s="9"/>
      <c r="C32" s="9"/>
      <c r="D32" s="7" t="s">
        <v>1</v>
      </c>
      <c r="E32" s="9" t="s">
        <v>120</v>
      </c>
      <c r="F32" s="13">
        <v>45359</v>
      </c>
      <c r="G32" s="6"/>
      <c r="H32" s="6"/>
      <c r="I32" s="6" t="s">
        <v>28</v>
      </c>
      <c r="J32" s="20" t="s">
        <v>119</v>
      </c>
      <c r="K32" s="9">
        <v>1</v>
      </c>
      <c r="L32" s="6" t="s">
        <v>121</v>
      </c>
      <c r="M32" s="9">
        <v>1</v>
      </c>
      <c r="N32" s="6" t="s">
        <v>121</v>
      </c>
      <c r="O32" s="6"/>
      <c r="P32" s="16">
        <v>4000</v>
      </c>
      <c r="Q32" s="16">
        <v>160</v>
      </c>
      <c r="R32" s="16">
        <f t="shared" si="6"/>
        <v>915.2</v>
      </c>
      <c r="S32" s="16">
        <v>5075.2</v>
      </c>
      <c r="T32" s="16">
        <v>4160</v>
      </c>
      <c r="U32" s="17">
        <v>45565</v>
      </c>
      <c r="V32" s="80">
        <f t="shared" si="1"/>
        <v>0</v>
      </c>
    </row>
    <row r="33" spans="1:22" ht="23.25" x14ac:dyDescent="0.25">
      <c r="A33" s="9"/>
      <c r="B33" s="9"/>
      <c r="C33" s="9"/>
      <c r="D33" s="7" t="s">
        <v>1</v>
      </c>
      <c r="E33" s="9" t="s">
        <v>123</v>
      </c>
      <c r="F33" s="13" t="s">
        <v>124</v>
      </c>
      <c r="G33" s="6"/>
      <c r="H33" s="6"/>
      <c r="I33" s="6" t="s">
        <v>28</v>
      </c>
      <c r="J33" s="20" t="s">
        <v>122</v>
      </c>
      <c r="K33" s="9">
        <v>1</v>
      </c>
      <c r="L33" s="6" t="s">
        <v>121</v>
      </c>
      <c r="M33" s="9">
        <v>1</v>
      </c>
      <c r="N33" s="6" t="s">
        <v>121</v>
      </c>
      <c r="O33" s="6"/>
      <c r="P33" s="8">
        <v>4000</v>
      </c>
      <c r="Q33" s="8">
        <v>160</v>
      </c>
      <c r="R33" s="8">
        <f t="shared" si="6"/>
        <v>915.2</v>
      </c>
      <c r="S33" s="8">
        <v>5075.2</v>
      </c>
      <c r="T33" s="8">
        <v>4160</v>
      </c>
      <c r="U33" s="17">
        <v>45446</v>
      </c>
      <c r="V33" s="80">
        <f t="shared" si="1"/>
        <v>0</v>
      </c>
    </row>
    <row r="34" spans="1:22" ht="23.25" x14ac:dyDescent="0.25">
      <c r="A34" s="9"/>
      <c r="B34" s="9"/>
      <c r="C34" s="9"/>
      <c r="D34" s="7" t="s">
        <v>1</v>
      </c>
      <c r="E34" s="9" t="s">
        <v>125</v>
      </c>
      <c r="F34" s="13">
        <v>45362</v>
      </c>
      <c r="G34" s="6"/>
      <c r="H34" s="6"/>
      <c r="I34" s="6" t="s">
        <v>28</v>
      </c>
      <c r="J34" s="20" t="s">
        <v>126</v>
      </c>
      <c r="K34" s="9">
        <v>1</v>
      </c>
      <c r="L34" s="6" t="s">
        <v>127</v>
      </c>
      <c r="M34" s="9">
        <v>1</v>
      </c>
      <c r="N34" s="6" t="s">
        <v>127</v>
      </c>
      <c r="O34" s="6"/>
      <c r="P34" s="8">
        <v>7000</v>
      </c>
      <c r="Q34" s="8">
        <v>322</v>
      </c>
      <c r="R34" s="8">
        <f t="shared" si="6"/>
        <v>1610.84</v>
      </c>
      <c r="S34" s="8">
        <v>8882</v>
      </c>
      <c r="T34" s="8"/>
      <c r="U34" s="17"/>
      <c r="V34" s="80"/>
    </row>
    <row r="35" spans="1:22" ht="57" x14ac:dyDescent="0.25">
      <c r="A35" s="9"/>
      <c r="B35" s="9"/>
      <c r="C35" s="9"/>
      <c r="D35" s="7" t="s">
        <v>1</v>
      </c>
      <c r="E35" s="9" t="s">
        <v>129</v>
      </c>
      <c r="F35" s="13">
        <v>45369</v>
      </c>
      <c r="G35" s="6"/>
      <c r="H35" s="6"/>
      <c r="I35" s="6" t="s">
        <v>21</v>
      </c>
      <c r="J35" s="20" t="s">
        <v>128</v>
      </c>
      <c r="K35" s="12">
        <v>2</v>
      </c>
      <c r="L35" s="10" t="s">
        <v>130</v>
      </c>
      <c r="M35" s="9">
        <v>2</v>
      </c>
      <c r="N35" s="6" t="s">
        <v>131</v>
      </c>
      <c r="O35" s="6"/>
      <c r="P35" s="8">
        <v>1200</v>
      </c>
      <c r="Q35" s="8">
        <v>60</v>
      </c>
      <c r="R35" s="8">
        <f t="shared" si="6"/>
        <v>277.2</v>
      </c>
      <c r="S35" s="8">
        <v>1537.2</v>
      </c>
      <c r="T35" s="8">
        <v>1260</v>
      </c>
      <c r="U35" s="17">
        <v>45537</v>
      </c>
      <c r="V35" s="80">
        <f t="shared" si="1"/>
        <v>0</v>
      </c>
    </row>
    <row r="36" spans="1:22" ht="45" x14ac:dyDescent="0.25">
      <c r="A36" s="9" t="s">
        <v>134</v>
      </c>
      <c r="B36" s="9"/>
      <c r="C36" s="9" t="s">
        <v>133</v>
      </c>
      <c r="D36" s="7" t="s">
        <v>1</v>
      </c>
      <c r="E36" s="9"/>
      <c r="F36" s="13">
        <v>45369</v>
      </c>
      <c r="G36" s="6" t="s">
        <v>135</v>
      </c>
      <c r="H36" s="6"/>
      <c r="I36" s="6" t="s">
        <v>28</v>
      </c>
      <c r="J36" s="20" t="s">
        <v>132</v>
      </c>
      <c r="K36" s="9">
        <v>2</v>
      </c>
      <c r="L36" s="24" t="s">
        <v>136</v>
      </c>
      <c r="M36" s="9">
        <v>2</v>
      </c>
      <c r="N36" s="6" t="s">
        <v>137</v>
      </c>
      <c r="O36" s="6"/>
      <c r="P36" s="8">
        <f>S36/1.22</f>
        <v>23475</v>
      </c>
      <c r="Q36" s="8"/>
      <c r="R36" s="8">
        <f t="shared" si="6"/>
        <v>5164.5</v>
      </c>
      <c r="S36" s="8">
        <v>28639.5</v>
      </c>
      <c r="T36" s="8">
        <f>1050+2675+3100</f>
        <v>6825</v>
      </c>
      <c r="U36" s="17" t="s">
        <v>608</v>
      </c>
      <c r="V36" s="80"/>
    </row>
    <row r="37" spans="1:22" ht="45" x14ac:dyDescent="0.25">
      <c r="A37" s="9" t="s">
        <v>142</v>
      </c>
      <c r="B37" s="9"/>
      <c r="C37" s="9" t="s">
        <v>140</v>
      </c>
      <c r="D37" s="7" t="s">
        <v>18</v>
      </c>
      <c r="E37" s="9"/>
      <c r="F37" s="13" t="s">
        <v>141</v>
      </c>
      <c r="G37" s="6" t="s">
        <v>143</v>
      </c>
      <c r="H37" s="6"/>
      <c r="I37" s="6" t="s">
        <v>139</v>
      </c>
      <c r="J37" s="20" t="s">
        <v>138</v>
      </c>
      <c r="K37" s="9">
        <v>3</v>
      </c>
      <c r="L37" s="10" t="s">
        <v>144</v>
      </c>
      <c r="M37" s="9">
        <v>3</v>
      </c>
      <c r="N37" s="6" t="s">
        <v>145</v>
      </c>
      <c r="O37" s="6"/>
      <c r="P37" s="29">
        <f>S37/1.22</f>
        <v>8200</v>
      </c>
      <c r="Q37" s="8"/>
      <c r="R37" s="8">
        <f>(P37+Q37)*0.22</f>
        <v>1804</v>
      </c>
      <c r="S37" s="8">
        <v>10004</v>
      </c>
      <c r="T37" s="8">
        <f>1600.33+7179-806.33</f>
        <v>7973</v>
      </c>
      <c r="U37" s="17" t="s">
        <v>510</v>
      </c>
      <c r="V37" s="80"/>
    </row>
    <row r="38" spans="1:22" ht="34.5" x14ac:dyDescent="0.25">
      <c r="A38" s="9"/>
      <c r="B38" s="9"/>
      <c r="C38" s="9"/>
      <c r="D38" s="7" t="s">
        <v>1</v>
      </c>
      <c r="E38" s="9" t="s">
        <v>147</v>
      </c>
      <c r="F38" s="22">
        <v>45373</v>
      </c>
      <c r="I38" s="6" t="s">
        <v>23</v>
      </c>
      <c r="J38" s="20" t="s">
        <v>146</v>
      </c>
      <c r="K38" s="9">
        <v>1</v>
      </c>
      <c r="L38" s="6" t="s">
        <v>148</v>
      </c>
      <c r="M38" s="9">
        <v>1</v>
      </c>
      <c r="N38" s="6" t="s">
        <v>148</v>
      </c>
      <c r="O38" s="6"/>
      <c r="P38" s="29">
        <f>S38/1.22</f>
        <v>14500</v>
      </c>
      <c r="Q38" s="8"/>
      <c r="R38" s="8">
        <f>(P38+Q38)*0.22</f>
        <v>3190</v>
      </c>
      <c r="S38" s="8">
        <v>17690</v>
      </c>
      <c r="T38" s="8">
        <f>7250+7250</f>
        <v>14500</v>
      </c>
      <c r="U38" s="17" t="s">
        <v>604</v>
      </c>
      <c r="V38" s="80">
        <f t="shared" si="1"/>
        <v>0</v>
      </c>
    </row>
    <row r="39" spans="1:22" ht="45" x14ac:dyDescent="0.25">
      <c r="A39" s="9" t="s">
        <v>150</v>
      </c>
      <c r="B39" s="9"/>
      <c r="C39" s="9" t="s">
        <v>149</v>
      </c>
      <c r="D39" s="7" t="s">
        <v>1</v>
      </c>
      <c r="E39" s="9"/>
      <c r="F39" s="13">
        <v>45376</v>
      </c>
      <c r="G39" s="6" t="s">
        <v>154</v>
      </c>
      <c r="H39" s="6"/>
      <c r="I39" s="6" t="s">
        <v>21</v>
      </c>
      <c r="J39" s="20" t="s">
        <v>151</v>
      </c>
      <c r="K39" s="9">
        <v>3</v>
      </c>
      <c r="L39" s="15" t="s">
        <v>152</v>
      </c>
      <c r="M39" s="9">
        <v>1</v>
      </c>
      <c r="N39" s="6" t="s">
        <v>153</v>
      </c>
      <c r="O39" s="6"/>
      <c r="P39" s="8">
        <f>S39/1.22</f>
        <v>4050.5983606557375</v>
      </c>
      <c r="Q39" s="8"/>
      <c r="R39" s="8">
        <f>(P39+Q39)*0.22</f>
        <v>891.13163934426223</v>
      </c>
      <c r="S39" s="8">
        <v>4941.7299999999996</v>
      </c>
      <c r="T39" s="8">
        <v>4050</v>
      </c>
      <c r="U39" s="17">
        <v>45419</v>
      </c>
      <c r="V39" s="80"/>
    </row>
    <row r="40" spans="1:22" ht="60" x14ac:dyDescent="0.25">
      <c r="A40" s="9"/>
      <c r="B40" s="9"/>
      <c r="C40" s="11"/>
      <c r="D40" s="7" t="s">
        <v>1</v>
      </c>
      <c r="E40" s="9" t="s">
        <v>155</v>
      </c>
      <c r="F40" s="13">
        <v>45377</v>
      </c>
      <c r="G40" s="6"/>
      <c r="H40" s="6"/>
      <c r="I40" s="6" t="s">
        <v>35</v>
      </c>
      <c r="J40" s="25" t="s">
        <v>156</v>
      </c>
      <c r="K40" s="9">
        <v>1</v>
      </c>
      <c r="L40" s="10" t="s">
        <v>157</v>
      </c>
      <c r="M40" s="9">
        <v>1</v>
      </c>
      <c r="N40" s="10" t="s">
        <v>157</v>
      </c>
      <c r="O40" s="10"/>
      <c r="P40" s="8">
        <f>9500*2</f>
        <v>19000</v>
      </c>
      <c r="Q40" s="8">
        <f>380*2</f>
        <v>760</v>
      </c>
      <c r="R40" s="8">
        <f t="shared" si="6"/>
        <v>4347.2</v>
      </c>
      <c r="S40" s="8">
        <v>24107.200000000001</v>
      </c>
      <c r="T40" s="8">
        <f>2375+95+2470+2470+2470</f>
        <v>9880</v>
      </c>
      <c r="U40" s="17" t="s">
        <v>612</v>
      </c>
      <c r="V40" s="80"/>
    </row>
    <row r="41" spans="1:22" ht="34.5" x14ac:dyDescent="0.25">
      <c r="A41" s="9"/>
      <c r="B41" s="9"/>
      <c r="C41" s="9"/>
      <c r="D41" s="7" t="s">
        <v>1</v>
      </c>
      <c r="E41" s="9" t="s">
        <v>158</v>
      </c>
      <c r="F41" s="13">
        <v>45379</v>
      </c>
      <c r="G41" s="6"/>
      <c r="H41" s="6"/>
      <c r="I41" s="6" t="s">
        <v>23</v>
      </c>
      <c r="J41" s="20" t="s">
        <v>159</v>
      </c>
      <c r="K41" s="9">
        <v>1</v>
      </c>
      <c r="L41" s="10" t="s">
        <v>177</v>
      </c>
      <c r="M41" s="9">
        <v>1</v>
      </c>
      <c r="N41" s="10" t="s">
        <v>160</v>
      </c>
      <c r="O41" s="10"/>
      <c r="P41" s="8">
        <v>3000</v>
      </c>
      <c r="Q41" s="8">
        <v>120</v>
      </c>
      <c r="R41" s="8"/>
      <c r="S41" s="8">
        <v>3120</v>
      </c>
      <c r="T41" s="8">
        <v>3120</v>
      </c>
      <c r="U41" s="17">
        <v>45688</v>
      </c>
      <c r="V41" s="80">
        <f t="shared" si="1"/>
        <v>0</v>
      </c>
    </row>
    <row r="42" spans="1:22" ht="34.5" x14ac:dyDescent="0.25">
      <c r="A42" s="9" t="s">
        <v>163</v>
      </c>
      <c r="B42" s="9"/>
      <c r="C42" s="9" t="s">
        <v>161</v>
      </c>
      <c r="D42" s="7" t="s">
        <v>18</v>
      </c>
      <c r="E42" s="9"/>
      <c r="F42" s="13">
        <v>45385</v>
      </c>
      <c r="G42" s="6" t="s">
        <v>164</v>
      </c>
      <c r="H42" s="6"/>
      <c r="I42" s="6" t="s">
        <v>35</v>
      </c>
      <c r="J42" s="20" t="s">
        <v>162</v>
      </c>
      <c r="K42" s="9">
        <v>1</v>
      </c>
      <c r="L42" s="1" t="s">
        <v>165</v>
      </c>
      <c r="M42" s="9">
        <v>1</v>
      </c>
      <c r="N42" s="6" t="s">
        <v>165</v>
      </c>
      <c r="O42" s="6"/>
      <c r="P42" s="8">
        <f>S42/1.22</f>
        <v>3068.7540983606559</v>
      </c>
      <c r="Q42" s="8"/>
      <c r="R42" s="8">
        <f t="shared" si="6"/>
        <v>675.12590163934431</v>
      </c>
      <c r="S42" s="8">
        <v>3743.88</v>
      </c>
      <c r="T42" s="8">
        <v>3068.75</v>
      </c>
      <c r="U42" s="17">
        <v>45471</v>
      </c>
      <c r="V42" s="80">
        <f t="shared" si="1"/>
        <v>4.0983606559166219E-3</v>
      </c>
    </row>
    <row r="43" spans="1:22" ht="57" x14ac:dyDescent="0.25">
      <c r="A43" s="9" t="s">
        <v>170</v>
      </c>
      <c r="B43" s="9"/>
      <c r="C43" s="9" t="s">
        <v>169</v>
      </c>
      <c r="D43" s="7" t="s">
        <v>1</v>
      </c>
      <c r="E43" s="9"/>
      <c r="F43" s="13">
        <v>45401</v>
      </c>
      <c r="G43" s="6" t="s">
        <v>167</v>
      </c>
      <c r="H43" s="6"/>
      <c r="I43" s="6" t="s">
        <v>23</v>
      </c>
      <c r="J43" s="20" t="s">
        <v>166</v>
      </c>
      <c r="K43" s="9">
        <v>1</v>
      </c>
      <c r="L43" s="10" t="s">
        <v>176</v>
      </c>
      <c r="M43" s="9">
        <v>1</v>
      </c>
      <c r="N43" s="10" t="s">
        <v>168</v>
      </c>
      <c r="O43" s="10"/>
      <c r="P43" s="8">
        <v>9142.5</v>
      </c>
      <c r="Q43" s="8"/>
      <c r="R43" s="8">
        <f>P43*5/100</f>
        <v>457.125</v>
      </c>
      <c r="S43" s="8">
        <v>9600</v>
      </c>
      <c r="T43" s="8">
        <v>9142.86</v>
      </c>
      <c r="U43" s="17">
        <v>45537</v>
      </c>
      <c r="V43" s="80"/>
    </row>
    <row r="44" spans="1:22" ht="45.75" x14ac:dyDescent="0.25">
      <c r="A44" s="9" t="s">
        <v>173</v>
      </c>
      <c r="B44" s="9"/>
      <c r="C44" s="9" t="s">
        <v>171</v>
      </c>
      <c r="D44" s="7" t="s">
        <v>1</v>
      </c>
      <c r="E44" s="9"/>
      <c r="F44" s="13">
        <v>45411</v>
      </c>
      <c r="G44" s="6" t="s">
        <v>174</v>
      </c>
      <c r="H44" s="6"/>
      <c r="I44" s="6" t="s">
        <v>45</v>
      </c>
      <c r="J44" s="20" t="s">
        <v>172</v>
      </c>
      <c r="K44" s="9">
        <v>1</v>
      </c>
      <c r="L44" s="10" t="s">
        <v>175</v>
      </c>
      <c r="M44" s="9">
        <v>1</v>
      </c>
      <c r="N44" s="6" t="s">
        <v>175</v>
      </c>
      <c r="O44" s="6"/>
      <c r="P44" s="8">
        <v>10719.22</v>
      </c>
      <c r="Q44" s="8"/>
      <c r="R44" s="8">
        <v>1071.92</v>
      </c>
      <c r="S44" s="8">
        <v>11791.15</v>
      </c>
      <c r="T44" s="8">
        <f>347.03+5857.16</f>
        <v>6204.19</v>
      </c>
      <c r="U44" s="17" t="s">
        <v>610</v>
      </c>
      <c r="V44" s="80"/>
    </row>
    <row r="45" spans="1:22" ht="34.5" x14ac:dyDescent="0.25">
      <c r="A45" s="9" t="s">
        <v>228</v>
      </c>
      <c r="B45" s="9"/>
      <c r="C45" s="9" t="s">
        <v>226</v>
      </c>
      <c r="D45" s="7"/>
      <c r="E45" s="9"/>
      <c r="F45" s="13">
        <v>45443</v>
      </c>
      <c r="G45" s="6" t="s">
        <v>227</v>
      </c>
      <c r="H45" s="6"/>
      <c r="I45" s="6" t="s">
        <v>35</v>
      </c>
      <c r="J45" s="20" t="s">
        <v>229</v>
      </c>
      <c r="K45" s="9">
        <v>1</v>
      </c>
      <c r="L45" s="10" t="s">
        <v>230</v>
      </c>
      <c r="M45" s="9">
        <v>1</v>
      </c>
      <c r="N45" s="6" t="s">
        <v>230</v>
      </c>
      <c r="O45" s="6"/>
      <c r="P45" s="8">
        <v>5056</v>
      </c>
      <c r="Q45" s="8"/>
      <c r="R45" s="8">
        <f>P45*22/100</f>
        <v>1112.32</v>
      </c>
      <c r="S45" s="8">
        <f>P45*1.22</f>
        <v>6168.32</v>
      </c>
      <c r="T45" s="8">
        <v>5056</v>
      </c>
      <c r="U45" s="17">
        <v>45471</v>
      </c>
      <c r="V45" s="80">
        <f t="shared" si="1"/>
        <v>0</v>
      </c>
    </row>
    <row r="46" spans="1:22" ht="23.25" x14ac:dyDescent="0.25">
      <c r="A46" s="9" t="s">
        <v>231</v>
      </c>
      <c r="B46" s="9"/>
      <c r="C46" s="9" t="s">
        <v>232</v>
      </c>
      <c r="D46" s="7"/>
      <c r="E46" s="9"/>
      <c r="F46" s="13">
        <v>45443</v>
      </c>
      <c r="G46" s="6" t="s">
        <v>233</v>
      </c>
      <c r="H46" s="6"/>
      <c r="I46" s="6" t="s">
        <v>35</v>
      </c>
      <c r="J46" s="20" t="s">
        <v>234</v>
      </c>
      <c r="K46" s="9">
        <v>1</v>
      </c>
      <c r="L46" s="10" t="s">
        <v>235</v>
      </c>
      <c r="M46" s="9">
        <v>1</v>
      </c>
      <c r="N46" s="6" t="s">
        <v>235</v>
      </c>
      <c r="O46" s="6"/>
      <c r="P46" s="8">
        <f>S46/1.22</f>
        <v>3000</v>
      </c>
      <c r="Q46" s="8"/>
      <c r="R46" s="8">
        <f t="shared" ref="R46:R47" si="7">P46*22/100</f>
        <v>660</v>
      </c>
      <c r="S46" s="8">
        <v>3660</v>
      </c>
      <c r="T46" s="8">
        <v>1000</v>
      </c>
      <c r="U46" s="17">
        <v>45688</v>
      </c>
      <c r="V46" s="80"/>
    </row>
    <row r="47" spans="1:22" ht="34.5" x14ac:dyDescent="0.25">
      <c r="A47" s="9" t="s">
        <v>238</v>
      </c>
      <c r="B47" s="9"/>
      <c r="C47" s="9" t="s">
        <v>236</v>
      </c>
      <c r="D47" s="7"/>
      <c r="E47" s="9"/>
      <c r="F47" s="13" t="s">
        <v>237</v>
      </c>
      <c r="G47" s="6" t="s">
        <v>239</v>
      </c>
      <c r="H47" s="6"/>
      <c r="I47" s="6" t="s">
        <v>35</v>
      </c>
      <c r="J47" s="20" t="s">
        <v>241</v>
      </c>
      <c r="K47" s="9">
        <v>1</v>
      </c>
      <c r="L47" s="10" t="s">
        <v>240</v>
      </c>
      <c r="M47" s="9">
        <v>1</v>
      </c>
      <c r="N47" s="6" t="s">
        <v>240</v>
      </c>
      <c r="O47" s="6"/>
      <c r="P47" s="8">
        <f t="shared" ref="P47:P49" si="8">S47/1.22</f>
        <v>1650</v>
      </c>
      <c r="Q47" s="8"/>
      <c r="R47" s="8">
        <f t="shared" si="7"/>
        <v>363</v>
      </c>
      <c r="S47" s="8">
        <v>2013</v>
      </c>
      <c r="T47" s="8">
        <v>502</v>
      </c>
      <c r="U47" s="17">
        <v>45656</v>
      </c>
      <c r="V47" s="80"/>
    </row>
    <row r="48" spans="1:22" ht="36.6" customHeight="1" x14ac:dyDescent="0.25">
      <c r="A48" s="9" t="s">
        <v>363</v>
      </c>
      <c r="B48" s="9"/>
      <c r="D48" s="7"/>
      <c r="E48" s="9" t="s">
        <v>365</v>
      </c>
      <c r="F48" s="13">
        <v>45464</v>
      </c>
      <c r="G48" s="6"/>
      <c r="H48" s="6"/>
      <c r="I48" s="6"/>
      <c r="J48" s="20" t="s">
        <v>364</v>
      </c>
      <c r="K48" s="9">
        <v>1</v>
      </c>
      <c r="L48" s="10" t="s">
        <v>366</v>
      </c>
      <c r="M48" s="9">
        <v>1</v>
      </c>
      <c r="N48" s="10" t="s">
        <v>366</v>
      </c>
      <c r="O48" s="10"/>
      <c r="P48" s="8">
        <v>10000</v>
      </c>
      <c r="Q48" s="8">
        <v>400</v>
      </c>
      <c r="R48" s="8">
        <f>(P48+Q48)*22/100</f>
        <v>2288</v>
      </c>
      <c r="S48" s="8">
        <v>12688</v>
      </c>
      <c r="T48" s="8">
        <v>3432</v>
      </c>
      <c r="U48" s="17">
        <v>45596</v>
      </c>
      <c r="V48" s="80"/>
    </row>
    <row r="49" spans="1:22" ht="23.25" x14ac:dyDescent="0.25">
      <c r="A49" s="9" t="s">
        <v>194</v>
      </c>
      <c r="B49" s="9"/>
      <c r="C49" s="9" t="s">
        <v>195</v>
      </c>
      <c r="D49" s="7" t="s">
        <v>1</v>
      </c>
      <c r="E49" s="9"/>
      <c r="F49" s="13">
        <v>45414</v>
      </c>
      <c r="G49" s="6" t="s">
        <v>178</v>
      </c>
      <c r="H49" s="6"/>
      <c r="I49" s="6" t="s">
        <v>35</v>
      </c>
      <c r="J49" s="20" t="s">
        <v>179</v>
      </c>
      <c r="K49" s="9">
        <v>1</v>
      </c>
      <c r="L49" s="10" t="s">
        <v>180</v>
      </c>
      <c r="M49" s="9">
        <v>1</v>
      </c>
      <c r="N49" s="6" t="s">
        <v>180</v>
      </c>
      <c r="O49" s="6"/>
      <c r="P49" s="8">
        <f t="shared" si="8"/>
        <v>7031.7622950819677</v>
      </c>
      <c r="Q49" s="8"/>
      <c r="R49" s="8">
        <f t="shared" si="6"/>
        <v>1546.9877049180329</v>
      </c>
      <c r="S49" s="8">
        <v>8578.75</v>
      </c>
      <c r="T49" s="8">
        <v>7031.76</v>
      </c>
      <c r="U49" s="17">
        <v>45415</v>
      </c>
      <c r="V49" s="80">
        <f t="shared" si="1"/>
        <v>2.295081967531587E-3</v>
      </c>
    </row>
    <row r="50" spans="1:22" ht="43.15" customHeight="1" x14ac:dyDescent="0.25">
      <c r="A50" s="9" t="s">
        <v>181</v>
      </c>
      <c r="B50" s="13">
        <v>45426</v>
      </c>
      <c r="C50" s="9" t="s">
        <v>242</v>
      </c>
      <c r="D50" s="7" t="s">
        <v>1</v>
      </c>
      <c r="E50" s="9"/>
      <c r="F50" s="13">
        <v>45453</v>
      </c>
      <c r="G50" s="6" t="s">
        <v>276</v>
      </c>
      <c r="H50" s="6"/>
      <c r="I50" s="6" t="s">
        <v>35</v>
      </c>
      <c r="J50" s="20" t="s">
        <v>274</v>
      </c>
      <c r="K50" s="9">
        <v>3</v>
      </c>
      <c r="L50" s="10" t="s">
        <v>275</v>
      </c>
      <c r="M50" s="9">
        <v>3</v>
      </c>
      <c r="N50" s="10" t="s">
        <v>277</v>
      </c>
      <c r="O50" s="10"/>
      <c r="P50" s="8">
        <f>S50/1.22</f>
        <v>6350</v>
      </c>
      <c r="Q50" s="8"/>
      <c r="R50" s="8">
        <f>P50*22/100</f>
        <v>1397</v>
      </c>
      <c r="S50" s="8">
        <v>7747</v>
      </c>
      <c r="T50" s="8">
        <f>387.7+5726</f>
        <v>6113.7</v>
      </c>
      <c r="U50" s="17" t="s">
        <v>511</v>
      </c>
      <c r="V50" s="80"/>
    </row>
    <row r="51" spans="1:22" ht="34.5" x14ac:dyDescent="0.25">
      <c r="A51" s="9" t="s">
        <v>185</v>
      </c>
      <c r="B51" s="13">
        <v>45427</v>
      </c>
      <c r="C51" s="9" t="s">
        <v>186</v>
      </c>
      <c r="D51" s="7" t="s">
        <v>1</v>
      </c>
      <c r="E51" s="9"/>
      <c r="F51" s="13">
        <v>45429</v>
      </c>
      <c r="G51" s="6" t="s">
        <v>184</v>
      </c>
      <c r="H51" s="6"/>
      <c r="I51" s="6" t="s">
        <v>35</v>
      </c>
      <c r="J51" s="25" t="s">
        <v>183</v>
      </c>
      <c r="K51" s="9">
        <v>1</v>
      </c>
      <c r="L51" s="6" t="s">
        <v>187</v>
      </c>
      <c r="M51" s="9">
        <v>1</v>
      </c>
      <c r="N51" s="6" t="s">
        <v>188</v>
      </c>
      <c r="O51" s="6"/>
      <c r="P51" s="8">
        <f>S51/1.22</f>
        <v>2000</v>
      </c>
      <c r="Q51" s="8"/>
      <c r="R51" s="8">
        <f>(P51+Q51)*0.22</f>
        <v>440</v>
      </c>
      <c r="S51" s="8">
        <v>2440</v>
      </c>
      <c r="T51" s="8">
        <v>2000</v>
      </c>
      <c r="U51" s="17">
        <v>45504</v>
      </c>
      <c r="V51" s="80">
        <f t="shared" si="1"/>
        <v>0</v>
      </c>
    </row>
    <row r="52" spans="1:22" ht="34.5" x14ac:dyDescent="0.25">
      <c r="A52" s="9" t="s">
        <v>191</v>
      </c>
      <c r="B52" s="13">
        <v>45432</v>
      </c>
      <c r="C52" s="9" t="s">
        <v>190</v>
      </c>
      <c r="D52" s="7" t="s">
        <v>1</v>
      </c>
      <c r="E52" s="9"/>
      <c r="F52" s="13">
        <v>45438</v>
      </c>
      <c r="G52" s="6" t="s">
        <v>193</v>
      </c>
      <c r="H52" s="6"/>
      <c r="I52" s="6" t="s">
        <v>35</v>
      </c>
      <c r="J52" s="20" t="s">
        <v>189</v>
      </c>
      <c r="K52" s="9">
        <v>1</v>
      </c>
      <c r="L52" s="6" t="s">
        <v>192</v>
      </c>
      <c r="M52" s="9">
        <v>1</v>
      </c>
      <c r="N52" s="6" t="s">
        <v>192</v>
      </c>
      <c r="O52" s="6"/>
      <c r="P52" s="8">
        <f t="shared" ref="P52:P56" si="9">S52/1.22</f>
        <v>1055</v>
      </c>
      <c r="Q52" s="8"/>
      <c r="R52" s="8">
        <f>(P52+Q52)*0.22</f>
        <v>232.1</v>
      </c>
      <c r="S52" s="8">
        <v>1287.0999999999999</v>
      </c>
      <c r="T52" s="8">
        <f>S52/1.22</f>
        <v>1055</v>
      </c>
      <c r="U52" s="17">
        <v>45454</v>
      </c>
      <c r="V52" s="80">
        <f t="shared" si="1"/>
        <v>0</v>
      </c>
    </row>
    <row r="53" spans="1:22" ht="57" x14ac:dyDescent="0.25">
      <c r="A53" s="9" t="s">
        <v>198</v>
      </c>
      <c r="B53" s="13">
        <v>45439</v>
      </c>
      <c r="C53" s="9" t="s">
        <v>197</v>
      </c>
      <c r="D53" s="7" t="s">
        <v>1</v>
      </c>
      <c r="E53" s="9"/>
      <c r="F53" s="13">
        <v>45447</v>
      </c>
      <c r="G53" s="6" t="s">
        <v>200</v>
      </c>
      <c r="H53" s="6"/>
      <c r="I53" s="6" t="s">
        <v>21</v>
      </c>
      <c r="J53" s="26" t="s">
        <v>196</v>
      </c>
      <c r="K53" s="9">
        <v>1</v>
      </c>
      <c r="L53" s="6" t="s">
        <v>199</v>
      </c>
      <c r="M53" s="9">
        <v>1</v>
      </c>
      <c r="N53" s="6" t="s">
        <v>199</v>
      </c>
      <c r="O53" s="6"/>
      <c r="P53" s="8">
        <f t="shared" si="9"/>
        <v>2500</v>
      </c>
      <c r="Q53" s="8"/>
      <c r="R53" s="8">
        <f t="shared" si="6"/>
        <v>550</v>
      </c>
      <c r="S53" s="8">
        <v>3050</v>
      </c>
      <c r="T53" s="8">
        <v>2500</v>
      </c>
      <c r="U53" s="17">
        <v>45565</v>
      </c>
      <c r="V53" s="80">
        <f t="shared" si="1"/>
        <v>0</v>
      </c>
    </row>
    <row r="54" spans="1:22" ht="79.5" x14ac:dyDescent="0.25">
      <c r="A54" s="9" t="s">
        <v>201</v>
      </c>
      <c r="B54" s="13">
        <v>45439</v>
      </c>
      <c r="C54" s="9" t="s">
        <v>204</v>
      </c>
      <c r="D54" s="7" t="s">
        <v>1</v>
      </c>
      <c r="E54" s="9"/>
      <c r="F54" s="13">
        <v>45449</v>
      </c>
      <c r="G54" s="6" t="s">
        <v>203</v>
      </c>
      <c r="H54" s="6"/>
      <c r="I54" s="6" t="s">
        <v>45</v>
      </c>
      <c r="J54" s="20" t="s">
        <v>202</v>
      </c>
      <c r="K54" s="9">
        <v>1</v>
      </c>
      <c r="L54" s="10" t="s">
        <v>205</v>
      </c>
      <c r="M54" s="9">
        <v>1</v>
      </c>
      <c r="N54" s="10" t="s">
        <v>205</v>
      </c>
      <c r="O54" s="10"/>
      <c r="P54" s="8">
        <f t="shared" si="9"/>
        <v>2750</v>
      </c>
      <c r="Q54" s="8"/>
      <c r="R54" s="8">
        <f t="shared" si="6"/>
        <v>605</v>
      </c>
      <c r="S54" s="8">
        <v>3355</v>
      </c>
      <c r="T54" s="8">
        <f>1820+320</f>
        <v>2140</v>
      </c>
      <c r="U54" s="17" t="s">
        <v>607</v>
      </c>
      <c r="V54" s="80"/>
    </row>
    <row r="55" spans="1:22" ht="45.75" x14ac:dyDescent="0.25">
      <c r="A55" s="9" t="s">
        <v>278</v>
      </c>
      <c r="B55" s="13">
        <v>45440</v>
      </c>
      <c r="C55" s="9" t="s">
        <v>210</v>
      </c>
      <c r="D55" s="7" t="s">
        <v>1</v>
      </c>
      <c r="E55" s="9"/>
      <c r="F55" s="13">
        <v>45448</v>
      </c>
      <c r="G55" s="6" t="s">
        <v>207</v>
      </c>
      <c r="H55" s="6"/>
      <c r="I55" s="6" t="s">
        <v>45</v>
      </c>
      <c r="J55" s="20" t="s">
        <v>206</v>
      </c>
      <c r="K55" s="9">
        <v>1</v>
      </c>
      <c r="L55" s="6" t="s">
        <v>208</v>
      </c>
      <c r="M55" s="9">
        <v>1</v>
      </c>
      <c r="N55" s="6" t="s">
        <v>208</v>
      </c>
      <c r="O55" s="6"/>
      <c r="P55" s="8">
        <f t="shared" si="9"/>
        <v>2000</v>
      </c>
      <c r="Q55" s="8"/>
      <c r="R55" s="8">
        <f t="shared" si="6"/>
        <v>440</v>
      </c>
      <c r="S55" s="8">
        <v>2440</v>
      </c>
      <c r="T55" s="8">
        <v>2000</v>
      </c>
      <c r="U55" s="17">
        <v>45545</v>
      </c>
      <c r="V55" s="80">
        <f t="shared" si="1"/>
        <v>0</v>
      </c>
    </row>
    <row r="56" spans="1:22" ht="68.25" x14ac:dyDescent="0.25">
      <c r="A56" s="9" t="s">
        <v>279</v>
      </c>
      <c r="B56" s="13">
        <v>45440</v>
      </c>
      <c r="C56" s="9" t="s">
        <v>209</v>
      </c>
      <c r="D56" s="7" t="s">
        <v>1</v>
      </c>
      <c r="E56" s="9"/>
      <c r="F56" s="13">
        <v>45448</v>
      </c>
      <c r="G56" s="6" t="s">
        <v>211</v>
      </c>
      <c r="H56" s="6"/>
      <c r="I56" s="6" t="s">
        <v>45</v>
      </c>
      <c r="J56" s="20" t="s">
        <v>212</v>
      </c>
      <c r="K56" s="9">
        <v>3</v>
      </c>
      <c r="L56" s="10" t="s">
        <v>213</v>
      </c>
      <c r="M56" s="9">
        <v>2</v>
      </c>
      <c r="N56" s="6" t="s">
        <v>214</v>
      </c>
      <c r="O56" s="6"/>
      <c r="P56" s="8">
        <f t="shared" si="9"/>
        <v>12900</v>
      </c>
      <c r="Q56" s="8"/>
      <c r="R56" s="8">
        <f t="shared" si="6"/>
        <v>2838</v>
      </c>
      <c r="S56" s="8">
        <v>15738</v>
      </c>
      <c r="T56" s="8">
        <f>900+450+900+900+900</f>
        <v>4050</v>
      </c>
      <c r="U56" s="17" t="s">
        <v>611</v>
      </c>
      <c r="V56" s="80"/>
    </row>
    <row r="57" spans="1:22" ht="61.9" customHeight="1" x14ac:dyDescent="0.25">
      <c r="A57" s="9" t="s">
        <v>282</v>
      </c>
      <c r="B57" s="13">
        <v>45457</v>
      </c>
      <c r="C57" s="9" t="s">
        <v>369</v>
      </c>
      <c r="D57" s="7"/>
      <c r="E57" s="9"/>
      <c r="F57" s="13">
        <v>45504</v>
      </c>
      <c r="G57" s="6" t="s">
        <v>371</v>
      </c>
      <c r="H57" s="6"/>
      <c r="I57" s="6" t="s">
        <v>45</v>
      </c>
      <c r="J57" s="20" t="s">
        <v>370</v>
      </c>
      <c r="K57" s="9">
        <v>3</v>
      </c>
      <c r="L57" s="10" t="s">
        <v>372</v>
      </c>
      <c r="M57" s="9">
        <v>1</v>
      </c>
      <c r="N57" s="6" t="s">
        <v>373</v>
      </c>
      <c r="O57" s="6"/>
      <c r="P57" s="8"/>
      <c r="Q57" s="8"/>
      <c r="R57" s="8"/>
      <c r="S57" s="8">
        <v>59576.51</v>
      </c>
      <c r="T57" s="8">
        <v>2000</v>
      </c>
      <c r="U57" s="17">
        <v>45688</v>
      </c>
      <c r="V57" s="80"/>
    </row>
    <row r="58" spans="1:22" ht="42" customHeight="1" x14ac:dyDescent="0.25">
      <c r="A58" s="9" t="s">
        <v>254</v>
      </c>
      <c r="B58" s="13">
        <v>45457</v>
      </c>
      <c r="C58" s="9" t="s">
        <v>258</v>
      </c>
      <c r="D58" s="7"/>
      <c r="E58" s="9"/>
      <c r="F58" s="13">
        <v>45460</v>
      </c>
      <c r="G58" s="6" t="s">
        <v>253</v>
      </c>
      <c r="H58" s="6"/>
      <c r="I58" s="6" t="s">
        <v>35</v>
      </c>
      <c r="J58" s="20" t="s">
        <v>252</v>
      </c>
      <c r="K58" s="9">
        <v>1</v>
      </c>
      <c r="L58" s="10" t="s">
        <v>255</v>
      </c>
      <c r="M58" s="9">
        <v>1</v>
      </c>
      <c r="N58" s="6" t="s">
        <v>255</v>
      </c>
      <c r="O58" s="6"/>
      <c r="P58" s="16">
        <f>S58/1.22</f>
        <v>1872.0000000000002</v>
      </c>
      <c r="Q58" s="16"/>
      <c r="R58" s="16">
        <f>P58*22/100</f>
        <v>411.84000000000009</v>
      </c>
      <c r="S58" s="8">
        <v>2283.84</v>
      </c>
      <c r="T58" s="8">
        <v>1872</v>
      </c>
      <c r="U58" s="17">
        <v>45537</v>
      </c>
      <c r="V58" s="80">
        <f t="shared" si="1"/>
        <v>0</v>
      </c>
    </row>
    <row r="59" spans="1:22" ht="42" customHeight="1" x14ac:dyDescent="0.25">
      <c r="A59" s="9" t="s">
        <v>283</v>
      </c>
      <c r="B59" s="13">
        <v>45460</v>
      </c>
      <c r="C59" s="9" t="s">
        <v>602</v>
      </c>
      <c r="D59" s="7"/>
      <c r="E59" s="9"/>
      <c r="F59" s="13">
        <v>45482</v>
      </c>
      <c r="G59" s="6" t="s">
        <v>367</v>
      </c>
      <c r="H59" s="6"/>
      <c r="I59" s="6" t="s">
        <v>21</v>
      </c>
      <c r="J59" s="20" t="s">
        <v>284</v>
      </c>
      <c r="K59" s="9">
        <v>1</v>
      </c>
      <c r="L59" s="10" t="s">
        <v>368</v>
      </c>
      <c r="M59" s="9">
        <v>1</v>
      </c>
      <c r="N59" s="10" t="s">
        <v>368</v>
      </c>
      <c r="O59" s="10"/>
      <c r="P59" s="16">
        <f>S59/1.22</f>
        <v>12509</v>
      </c>
      <c r="Q59" s="16"/>
      <c r="R59" s="16">
        <f>P59*22/100</f>
        <v>2751.98</v>
      </c>
      <c r="S59" s="8">
        <v>15260.98</v>
      </c>
      <c r="T59" s="8">
        <v>12509</v>
      </c>
      <c r="U59" s="17">
        <v>45628</v>
      </c>
      <c r="V59" s="80">
        <f t="shared" si="1"/>
        <v>0</v>
      </c>
    </row>
    <row r="60" spans="1:22" ht="34.9" customHeight="1" x14ac:dyDescent="0.25">
      <c r="A60" s="9" t="s">
        <v>260</v>
      </c>
      <c r="B60" s="9" t="s">
        <v>285</v>
      </c>
      <c r="C60" s="9" t="s">
        <v>259</v>
      </c>
      <c r="D60" s="7"/>
      <c r="E60" s="9"/>
      <c r="F60" s="13">
        <v>45468</v>
      </c>
      <c r="G60" s="6" t="s">
        <v>257</v>
      </c>
      <c r="H60" s="6"/>
      <c r="I60" s="6" t="s">
        <v>35</v>
      </c>
      <c r="J60" s="20" t="s">
        <v>256</v>
      </c>
      <c r="K60" s="9">
        <v>1</v>
      </c>
      <c r="L60" s="10" t="s">
        <v>261</v>
      </c>
      <c r="M60" s="9">
        <v>1</v>
      </c>
      <c r="N60" s="6" t="s">
        <v>261</v>
      </c>
      <c r="O60" s="6"/>
      <c r="P60" s="16">
        <f>S60/1.22</f>
        <v>1491.1475409836066</v>
      </c>
      <c r="Q60" s="16"/>
      <c r="R60" s="16">
        <f>P60*22/100</f>
        <v>328.05245901639347</v>
      </c>
      <c r="S60" s="8">
        <v>1819.2</v>
      </c>
      <c r="T60" s="8">
        <f>427.8+272.01+236.56+231.96</f>
        <v>1168.33</v>
      </c>
      <c r="U60" s="17" t="s">
        <v>609</v>
      </c>
      <c r="V60" s="80"/>
    </row>
    <row r="61" spans="1:22" ht="63" customHeight="1" x14ac:dyDescent="0.25">
      <c r="A61" s="9" t="s">
        <v>378</v>
      </c>
      <c r="B61" s="13">
        <v>45469</v>
      </c>
      <c r="C61" s="9" t="s">
        <v>374</v>
      </c>
      <c r="D61" s="7"/>
      <c r="E61" s="9"/>
      <c r="F61" s="13">
        <v>45495</v>
      </c>
      <c r="G61" s="6" t="s">
        <v>376</v>
      </c>
      <c r="H61" s="6"/>
      <c r="I61" s="6" t="s">
        <v>45</v>
      </c>
      <c r="J61" s="20" t="s">
        <v>375</v>
      </c>
      <c r="K61" s="9">
        <v>4</v>
      </c>
      <c r="L61" s="10" t="s">
        <v>379</v>
      </c>
      <c r="M61" s="9">
        <v>4</v>
      </c>
      <c r="N61" s="6" t="s">
        <v>377</v>
      </c>
      <c r="O61" s="6"/>
      <c r="P61" s="8"/>
      <c r="Q61" s="8"/>
      <c r="R61" s="8"/>
      <c r="S61" s="8">
        <v>8754.7199999999993</v>
      </c>
      <c r="T61" s="8"/>
      <c r="U61" s="17"/>
      <c r="V61" s="80">
        <f t="shared" si="1"/>
        <v>0</v>
      </c>
    </row>
    <row r="62" spans="1:22" ht="41.25" customHeight="1" x14ac:dyDescent="0.25">
      <c r="A62" s="9" t="s">
        <v>281</v>
      </c>
      <c r="B62" s="13">
        <v>45470</v>
      </c>
      <c r="C62" s="9" t="s">
        <v>269</v>
      </c>
      <c r="D62" s="7"/>
      <c r="E62" s="9"/>
      <c r="F62" s="13">
        <v>45471</v>
      </c>
      <c r="G62" s="78" t="s">
        <v>267</v>
      </c>
      <c r="H62" s="6"/>
      <c r="I62" s="6" t="s">
        <v>35</v>
      </c>
      <c r="J62" s="20" t="s">
        <v>534</v>
      </c>
      <c r="K62" s="9">
        <v>1</v>
      </c>
      <c r="L62" s="10" t="s">
        <v>268</v>
      </c>
      <c r="M62" s="9">
        <v>1</v>
      </c>
      <c r="N62" s="6" t="s">
        <v>268</v>
      </c>
      <c r="O62" s="6"/>
      <c r="P62" s="8">
        <f>S62/1.04</f>
        <v>28462.086538461539</v>
      </c>
      <c r="Q62" s="8"/>
      <c r="R62" s="8">
        <f>P62*4/100</f>
        <v>1138.4834615384616</v>
      </c>
      <c r="S62" s="8">
        <v>29600.57</v>
      </c>
      <c r="T62" s="8">
        <f>6981.11+2050.56+2531.72</f>
        <v>11563.39</v>
      </c>
      <c r="U62" s="17" t="s">
        <v>613</v>
      </c>
      <c r="V62" s="80"/>
    </row>
    <row r="63" spans="1:22" ht="93.6" customHeight="1" x14ac:dyDescent="0.25">
      <c r="A63" s="9" t="s">
        <v>265</v>
      </c>
      <c r="B63" s="13">
        <v>45470</v>
      </c>
      <c r="C63" s="9" t="s">
        <v>263</v>
      </c>
      <c r="D63" s="7"/>
      <c r="E63" s="9"/>
      <c r="F63" s="13">
        <v>45476</v>
      </c>
      <c r="G63" s="6" t="s">
        <v>264</v>
      </c>
      <c r="H63" s="6"/>
      <c r="I63" s="53" t="s">
        <v>401</v>
      </c>
      <c r="J63" s="20" t="s">
        <v>262</v>
      </c>
      <c r="K63" s="9">
        <v>1</v>
      </c>
      <c r="L63" s="10" t="s">
        <v>266</v>
      </c>
      <c r="M63" s="9">
        <v>1</v>
      </c>
      <c r="N63" s="6" t="s">
        <v>266</v>
      </c>
      <c r="O63" s="6"/>
      <c r="P63" s="16">
        <f>S63/1.22</f>
        <v>8696</v>
      </c>
      <c r="Q63" s="16"/>
      <c r="R63" s="16">
        <f>P63*22/100</f>
        <v>1913.12</v>
      </c>
      <c r="S63" s="8">
        <v>10609.12</v>
      </c>
      <c r="T63" s="8">
        <v>7078</v>
      </c>
      <c r="U63" s="17">
        <v>45628</v>
      </c>
      <c r="V63" s="80"/>
    </row>
    <row r="64" spans="1:22" ht="24" customHeight="1" x14ac:dyDescent="0.25">
      <c r="A64" s="9" t="s">
        <v>287</v>
      </c>
      <c r="B64" s="13">
        <v>45478</v>
      </c>
      <c r="C64" s="9" t="s">
        <v>286</v>
      </c>
      <c r="D64" s="7"/>
      <c r="E64" s="9"/>
      <c r="F64" s="13">
        <v>45481</v>
      </c>
      <c r="G64" s="6" t="s">
        <v>288</v>
      </c>
      <c r="H64" s="6"/>
      <c r="I64" s="6" t="s">
        <v>35</v>
      </c>
      <c r="J64" s="20" t="s">
        <v>290</v>
      </c>
      <c r="K64" s="9">
        <v>1</v>
      </c>
      <c r="L64" s="10" t="s">
        <v>289</v>
      </c>
      <c r="M64" s="9">
        <v>1</v>
      </c>
      <c r="N64" s="6" t="s">
        <v>289</v>
      </c>
      <c r="O64" s="6"/>
      <c r="P64" s="8">
        <v>80</v>
      </c>
      <c r="Q64" s="8"/>
      <c r="R64" s="8"/>
      <c r="S64" s="8">
        <v>80</v>
      </c>
      <c r="T64" s="8"/>
      <c r="U64" s="17"/>
      <c r="V64" s="80"/>
    </row>
    <row r="65" spans="1:24" ht="53.25" customHeight="1" x14ac:dyDescent="0.25">
      <c r="A65" s="9" t="s">
        <v>295</v>
      </c>
      <c r="B65" s="13">
        <v>45482</v>
      </c>
      <c r="C65" s="9" t="s">
        <v>291</v>
      </c>
      <c r="D65" s="7"/>
      <c r="E65" s="9"/>
      <c r="F65" s="13">
        <v>45489</v>
      </c>
      <c r="G65" s="6" t="s">
        <v>293</v>
      </c>
      <c r="H65" s="6"/>
      <c r="I65" s="6" t="s">
        <v>35</v>
      </c>
      <c r="J65" s="20" t="s">
        <v>292</v>
      </c>
      <c r="K65" s="9">
        <v>1</v>
      </c>
      <c r="L65" s="10" t="s">
        <v>294</v>
      </c>
      <c r="M65" s="9">
        <v>1</v>
      </c>
      <c r="N65" s="10" t="s">
        <v>294</v>
      </c>
      <c r="O65" s="10"/>
      <c r="P65" s="16"/>
      <c r="Q65" s="16"/>
      <c r="R65" s="16"/>
      <c r="S65" s="8">
        <v>1015.04</v>
      </c>
      <c r="T65" s="8">
        <f>104*4</f>
        <v>416</v>
      </c>
      <c r="U65" s="17" t="s">
        <v>614</v>
      </c>
      <c r="V65" s="80"/>
      <c r="W65" s="80"/>
      <c r="X65" s="80"/>
    </row>
    <row r="66" spans="1:24" ht="38.450000000000003" customHeight="1" x14ac:dyDescent="0.25">
      <c r="A66" s="9" t="s">
        <v>298</v>
      </c>
      <c r="B66" s="13">
        <v>45482</v>
      </c>
      <c r="C66" s="9" t="s">
        <v>296</v>
      </c>
      <c r="D66" s="7"/>
      <c r="E66" s="9"/>
      <c r="F66" s="13">
        <v>45484</v>
      </c>
      <c r="G66" s="6" t="s">
        <v>299</v>
      </c>
      <c r="H66" s="6"/>
      <c r="I66" s="6" t="s">
        <v>35</v>
      </c>
      <c r="J66" s="20" t="s">
        <v>297</v>
      </c>
      <c r="K66" s="9">
        <v>1</v>
      </c>
      <c r="L66" s="10" t="s">
        <v>300</v>
      </c>
      <c r="M66" s="9">
        <v>1</v>
      </c>
      <c r="N66" s="10" t="s">
        <v>300</v>
      </c>
      <c r="O66" s="10"/>
      <c r="P66" s="16">
        <f t="shared" ref="P66:P72" si="10">S66/1.22</f>
        <v>15000</v>
      </c>
      <c r="Q66" s="16"/>
      <c r="R66" s="16">
        <f t="shared" ref="R66:R75" si="11">P66*22/100</f>
        <v>3300</v>
      </c>
      <c r="S66" s="8">
        <v>18300</v>
      </c>
      <c r="T66" s="8">
        <f>7500+7500</f>
        <v>15000</v>
      </c>
      <c r="U66" s="17" t="s">
        <v>615</v>
      </c>
      <c r="V66" s="80"/>
    </row>
    <row r="67" spans="1:24" ht="38.450000000000003" customHeight="1" x14ac:dyDescent="0.25">
      <c r="A67" s="9" t="s">
        <v>304</v>
      </c>
      <c r="B67" s="13">
        <v>45483</v>
      </c>
      <c r="C67" s="9" t="s">
        <v>302</v>
      </c>
      <c r="D67" s="7"/>
      <c r="E67" s="9"/>
      <c r="F67" s="13">
        <v>45497</v>
      </c>
      <c r="G67" s="6" t="s">
        <v>303</v>
      </c>
      <c r="H67" s="6"/>
      <c r="I67" s="6" t="s">
        <v>35</v>
      </c>
      <c r="J67" s="20" t="s">
        <v>301</v>
      </c>
      <c r="K67" s="9">
        <v>1</v>
      </c>
      <c r="L67" s="10" t="s">
        <v>305</v>
      </c>
      <c r="M67" s="9">
        <v>1</v>
      </c>
      <c r="N67" s="10" t="s">
        <v>305</v>
      </c>
      <c r="O67" s="10"/>
      <c r="P67" s="16">
        <f t="shared" si="10"/>
        <v>5100</v>
      </c>
      <c r="Q67" s="16"/>
      <c r="R67" s="16">
        <f t="shared" si="11"/>
        <v>1122</v>
      </c>
      <c r="S67" s="8">
        <v>6222</v>
      </c>
      <c r="T67" s="8">
        <v>5100</v>
      </c>
      <c r="U67" s="17">
        <v>45610</v>
      </c>
      <c r="V67" s="80">
        <f t="shared" ref="V67:V126" si="12">P67+Q67-T67</f>
        <v>0</v>
      </c>
    </row>
    <row r="68" spans="1:24" ht="76.150000000000006" customHeight="1" x14ac:dyDescent="0.25">
      <c r="A68" s="9" t="s">
        <v>307</v>
      </c>
      <c r="B68" s="13">
        <v>45489</v>
      </c>
      <c r="C68" s="9" t="s">
        <v>306</v>
      </c>
      <c r="D68" s="7"/>
      <c r="E68" s="9"/>
      <c r="F68" s="13">
        <v>45496</v>
      </c>
      <c r="G68" s="6" t="s">
        <v>308</v>
      </c>
      <c r="H68" s="6"/>
      <c r="I68" s="53" t="s">
        <v>401</v>
      </c>
      <c r="J68" s="20" t="s">
        <v>309</v>
      </c>
      <c r="K68" s="9">
        <v>4</v>
      </c>
      <c r="L68" s="19" t="s">
        <v>315</v>
      </c>
      <c r="M68" s="9">
        <v>3</v>
      </c>
      <c r="N68" s="10" t="s">
        <v>310</v>
      </c>
      <c r="O68" s="10"/>
      <c r="P68" s="16">
        <f t="shared" si="10"/>
        <v>800</v>
      </c>
      <c r="Q68" s="16"/>
      <c r="R68" s="16">
        <f t="shared" si="11"/>
        <v>176</v>
      </c>
      <c r="S68" s="8">
        <v>976</v>
      </c>
      <c r="T68" s="8">
        <v>800</v>
      </c>
      <c r="U68" s="17">
        <v>45596</v>
      </c>
      <c r="V68" s="80">
        <f t="shared" si="12"/>
        <v>0</v>
      </c>
    </row>
    <row r="69" spans="1:24" ht="88.15" customHeight="1" x14ac:dyDescent="0.25">
      <c r="A69" s="9" t="s">
        <v>313</v>
      </c>
      <c r="B69" s="13">
        <v>45496</v>
      </c>
      <c r="C69" s="9" t="s">
        <v>311</v>
      </c>
      <c r="D69" s="7"/>
      <c r="E69" s="9"/>
      <c r="F69" s="13">
        <v>45505</v>
      </c>
      <c r="G69" s="6" t="s">
        <v>317</v>
      </c>
      <c r="H69" s="6"/>
      <c r="I69" s="53" t="s">
        <v>401</v>
      </c>
      <c r="J69" s="20" t="s">
        <v>312</v>
      </c>
      <c r="K69" s="9">
        <v>4</v>
      </c>
      <c r="L69" s="20" t="s">
        <v>316</v>
      </c>
      <c r="M69" s="9">
        <v>4</v>
      </c>
      <c r="N69" s="19" t="s">
        <v>314</v>
      </c>
      <c r="O69" s="19"/>
      <c r="P69" s="16">
        <f t="shared" si="10"/>
        <v>26001.704918032789</v>
      </c>
      <c r="Q69" s="16"/>
      <c r="R69" s="16">
        <f t="shared" si="11"/>
        <v>5720.3750819672132</v>
      </c>
      <c r="S69" s="8">
        <v>31722.080000000002</v>
      </c>
      <c r="T69" s="8">
        <v>26001.7</v>
      </c>
      <c r="U69" s="17">
        <v>45656</v>
      </c>
      <c r="V69" s="80">
        <f t="shared" si="12"/>
        <v>4.9180327878275421E-3</v>
      </c>
    </row>
    <row r="70" spans="1:24" ht="46.15" customHeight="1" x14ac:dyDescent="0.25">
      <c r="A70" s="9" t="s">
        <v>319</v>
      </c>
      <c r="B70" s="13">
        <v>45497</v>
      </c>
      <c r="C70" s="9" t="s">
        <v>318</v>
      </c>
      <c r="D70" s="7"/>
      <c r="E70" s="9"/>
      <c r="F70" s="13">
        <v>45504</v>
      </c>
      <c r="G70" s="6" t="s">
        <v>320</v>
      </c>
      <c r="H70" s="6"/>
      <c r="I70" s="6"/>
      <c r="J70" s="20" t="s">
        <v>322</v>
      </c>
      <c r="K70" s="9">
        <v>2</v>
      </c>
      <c r="L70" s="10" t="s">
        <v>323</v>
      </c>
      <c r="M70" s="9">
        <v>2</v>
      </c>
      <c r="N70" s="10" t="s">
        <v>321</v>
      </c>
      <c r="O70" s="10"/>
      <c r="P70" s="16">
        <f t="shared" si="10"/>
        <v>1000</v>
      </c>
      <c r="Q70" s="16"/>
      <c r="R70" s="16">
        <f t="shared" si="11"/>
        <v>220</v>
      </c>
      <c r="S70" s="8">
        <v>1220</v>
      </c>
      <c r="T70" s="8">
        <v>1000</v>
      </c>
      <c r="U70" s="17">
        <v>45722</v>
      </c>
      <c r="V70" s="80"/>
    </row>
    <row r="71" spans="1:24" ht="53.45" customHeight="1" x14ac:dyDescent="0.25">
      <c r="A71" s="9" t="s">
        <v>381</v>
      </c>
      <c r="B71" s="13">
        <v>45503</v>
      </c>
      <c r="C71" s="9" t="s">
        <v>384</v>
      </c>
      <c r="D71" s="7"/>
      <c r="E71" s="9"/>
      <c r="F71" s="13">
        <v>45540</v>
      </c>
      <c r="G71" s="6" t="s">
        <v>383</v>
      </c>
      <c r="H71" s="6"/>
      <c r="I71" s="6" t="s">
        <v>21</v>
      </c>
      <c r="J71" s="20" t="s">
        <v>380</v>
      </c>
      <c r="K71" s="9">
        <v>1</v>
      </c>
      <c r="L71" s="10" t="s">
        <v>382</v>
      </c>
      <c r="M71" s="9">
        <v>1</v>
      </c>
      <c r="N71" s="10" t="s">
        <v>382</v>
      </c>
      <c r="O71" s="10"/>
      <c r="P71" s="8">
        <f t="shared" si="10"/>
        <v>5720</v>
      </c>
      <c r="Q71" s="8"/>
      <c r="R71" s="8">
        <f t="shared" si="11"/>
        <v>1258.4000000000001</v>
      </c>
      <c r="S71" s="8">
        <v>6978.4</v>
      </c>
      <c r="T71" s="8"/>
      <c r="U71" s="17"/>
      <c r="V71" s="80"/>
    </row>
    <row r="72" spans="1:24" s="57" customFormat="1" ht="77.45" customHeight="1" x14ac:dyDescent="0.25">
      <c r="A72" s="54" t="s">
        <v>324</v>
      </c>
      <c r="B72" s="55">
        <v>45505</v>
      </c>
      <c r="C72" s="54" t="s">
        <v>434</v>
      </c>
      <c r="D72" s="56"/>
      <c r="E72" s="54"/>
      <c r="F72" s="55">
        <v>45533</v>
      </c>
      <c r="G72" s="57" t="s">
        <v>435</v>
      </c>
      <c r="H72" s="58"/>
      <c r="I72" s="59" t="s">
        <v>416</v>
      </c>
      <c r="J72" s="59" t="s">
        <v>436</v>
      </c>
      <c r="K72" s="60">
        <v>1</v>
      </c>
      <c r="L72" s="57" t="s">
        <v>437</v>
      </c>
      <c r="M72" s="54">
        <v>1</v>
      </c>
      <c r="N72" s="61" t="s">
        <v>437</v>
      </c>
      <c r="O72" s="61"/>
      <c r="P72" s="16">
        <f t="shared" si="10"/>
        <v>2221.3360655737706</v>
      </c>
      <c r="Q72" s="16"/>
      <c r="R72" s="16">
        <f t="shared" si="11"/>
        <v>488.69393442622953</v>
      </c>
      <c r="S72" s="57">
        <v>2710.03</v>
      </c>
      <c r="T72" s="62">
        <v>2217</v>
      </c>
      <c r="U72" s="63">
        <v>45545</v>
      </c>
      <c r="V72" s="80"/>
    </row>
    <row r="73" spans="1:24" ht="42" customHeight="1" x14ac:dyDescent="0.25">
      <c r="A73" s="9" t="s">
        <v>398</v>
      </c>
      <c r="B73" s="13">
        <v>45552</v>
      </c>
      <c r="C73" s="9" t="s">
        <v>397</v>
      </c>
      <c r="D73" s="7"/>
      <c r="E73" s="9"/>
      <c r="F73" s="13">
        <v>45555</v>
      </c>
      <c r="G73" s="52" t="s">
        <v>399</v>
      </c>
      <c r="H73" s="6"/>
      <c r="I73" s="20" t="s">
        <v>416</v>
      </c>
      <c r="J73" s="20" t="s">
        <v>396</v>
      </c>
      <c r="K73" s="9">
        <v>1</v>
      </c>
      <c r="L73" s="6" t="s">
        <v>400</v>
      </c>
      <c r="M73" s="9">
        <v>1</v>
      </c>
      <c r="N73" s="6" t="s">
        <v>400</v>
      </c>
      <c r="O73" s="6"/>
      <c r="P73" s="16">
        <f t="shared" ref="P73" si="13">S73/1.22</f>
        <v>115800</v>
      </c>
      <c r="Q73" s="16"/>
      <c r="R73" s="16">
        <f t="shared" si="11"/>
        <v>25476</v>
      </c>
      <c r="S73" s="16">
        <v>141276</v>
      </c>
      <c r="T73" s="16">
        <v>12900</v>
      </c>
      <c r="U73" s="17">
        <v>45722</v>
      </c>
      <c r="V73" s="80"/>
    </row>
    <row r="74" spans="1:24" ht="41.45" customHeight="1" x14ac:dyDescent="0.25">
      <c r="A74" s="9" t="s">
        <v>403</v>
      </c>
      <c r="B74" s="13">
        <v>45562</v>
      </c>
      <c r="C74" s="9" t="s">
        <v>402</v>
      </c>
      <c r="D74" s="7"/>
      <c r="E74" s="9"/>
      <c r="F74" s="13">
        <v>45565</v>
      </c>
      <c r="G74" s="52" t="s">
        <v>405</v>
      </c>
      <c r="H74" s="6"/>
      <c r="I74" s="53" t="s">
        <v>21</v>
      </c>
      <c r="J74" s="20" t="s">
        <v>404</v>
      </c>
      <c r="K74" s="9">
        <v>1</v>
      </c>
      <c r="L74" s="6" t="s">
        <v>406</v>
      </c>
      <c r="M74" s="9">
        <v>1</v>
      </c>
      <c r="N74" s="6" t="s">
        <v>406</v>
      </c>
      <c r="O74" s="6"/>
      <c r="P74" s="16">
        <f t="shared" ref="P74" si="14">S74/1.22</f>
        <v>3800</v>
      </c>
      <c r="Q74" s="16"/>
      <c r="R74" s="16">
        <f t="shared" si="11"/>
        <v>836</v>
      </c>
      <c r="S74" s="8">
        <v>4636</v>
      </c>
      <c r="T74" s="16"/>
      <c r="U74" s="17"/>
      <c r="V74" s="80"/>
    </row>
    <row r="75" spans="1:24" ht="51" customHeight="1" x14ac:dyDescent="0.25">
      <c r="A75" s="9" t="s">
        <v>409</v>
      </c>
      <c r="B75" s="13">
        <v>45565</v>
      </c>
      <c r="C75" s="9" t="s">
        <v>411</v>
      </c>
      <c r="D75" s="7"/>
      <c r="E75" s="9"/>
      <c r="F75" s="13">
        <v>45567</v>
      </c>
      <c r="G75" s="6" t="s">
        <v>410</v>
      </c>
      <c r="H75" s="6"/>
      <c r="I75" s="53" t="s">
        <v>401</v>
      </c>
      <c r="J75" s="20" t="s">
        <v>407</v>
      </c>
      <c r="K75" s="9">
        <v>1</v>
      </c>
      <c r="L75" s="10" t="s">
        <v>408</v>
      </c>
      <c r="M75" s="9">
        <v>1</v>
      </c>
      <c r="N75" s="10" t="s">
        <v>605</v>
      </c>
      <c r="O75" s="10"/>
      <c r="P75" s="16">
        <f t="shared" ref="P75:P82" si="15">S75/1.22</f>
        <v>744</v>
      </c>
      <c r="Q75" s="16"/>
      <c r="R75" s="16">
        <f t="shared" si="11"/>
        <v>163.68</v>
      </c>
      <c r="S75" s="8">
        <v>907.68</v>
      </c>
      <c r="T75" s="16">
        <f>P75/2</f>
        <v>372</v>
      </c>
      <c r="U75" s="17">
        <v>45626</v>
      </c>
      <c r="V75" s="80"/>
    </row>
    <row r="76" spans="1:24" ht="43.15" customHeight="1" x14ac:dyDescent="0.25">
      <c r="A76" s="9" t="s">
        <v>415</v>
      </c>
      <c r="B76" s="13">
        <v>45565</v>
      </c>
      <c r="C76" s="9" t="s">
        <v>412</v>
      </c>
      <c r="D76" s="7"/>
      <c r="E76" s="9"/>
      <c r="F76" s="13">
        <v>45567</v>
      </c>
      <c r="G76" s="6" t="s">
        <v>414</v>
      </c>
      <c r="H76" s="6"/>
      <c r="I76" s="53" t="s">
        <v>401</v>
      </c>
      <c r="J76" s="20" t="s">
        <v>413</v>
      </c>
      <c r="K76" s="9">
        <v>1</v>
      </c>
      <c r="L76" s="10" t="s">
        <v>417</v>
      </c>
      <c r="M76" s="9">
        <v>1</v>
      </c>
      <c r="N76" s="10" t="s">
        <v>417</v>
      </c>
      <c r="O76" s="10"/>
      <c r="P76" s="16">
        <f t="shared" si="15"/>
        <v>748</v>
      </c>
      <c r="Q76" s="16"/>
      <c r="R76" s="16">
        <f t="shared" ref="R76:R82" si="16">P76*22/100</f>
        <v>164.56</v>
      </c>
      <c r="S76" s="8">
        <v>912.56</v>
      </c>
      <c r="T76" s="16">
        <f>P76/2</f>
        <v>374</v>
      </c>
      <c r="U76" s="17">
        <v>45646</v>
      </c>
      <c r="V76" s="80"/>
    </row>
    <row r="77" spans="1:24" ht="43.15" customHeight="1" x14ac:dyDescent="0.25">
      <c r="A77" s="9" t="s">
        <v>420</v>
      </c>
      <c r="B77" s="13">
        <v>45565</v>
      </c>
      <c r="C77" s="9" t="s">
        <v>418</v>
      </c>
      <c r="D77" s="7"/>
      <c r="E77" s="9"/>
      <c r="F77" s="13">
        <v>45567</v>
      </c>
      <c r="G77" s="6" t="s">
        <v>421</v>
      </c>
      <c r="H77" s="6"/>
      <c r="I77" s="53" t="s">
        <v>401</v>
      </c>
      <c r="J77" s="20" t="s">
        <v>419</v>
      </c>
      <c r="K77" s="9">
        <v>1</v>
      </c>
      <c r="L77" s="10" t="s">
        <v>422</v>
      </c>
      <c r="M77" s="9"/>
      <c r="N77" s="10" t="s">
        <v>422</v>
      </c>
      <c r="O77" s="10"/>
      <c r="P77" s="16">
        <f t="shared" si="15"/>
        <v>674</v>
      </c>
      <c r="Q77" s="16"/>
      <c r="R77" s="16">
        <f t="shared" si="16"/>
        <v>148.28</v>
      </c>
      <c r="S77" s="8">
        <v>822.28</v>
      </c>
      <c r="T77" s="16">
        <f>P77/2</f>
        <v>337</v>
      </c>
      <c r="U77" s="17">
        <v>45646</v>
      </c>
      <c r="V77" s="80"/>
    </row>
    <row r="78" spans="1:24" ht="43.15" customHeight="1" x14ac:dyDescent="0.25">
      <c r="A78" s="9" t="s">
        <v>425</v>
      </c>
      <c r="B78" s="13">
        <v>45565</v>
      </c>
      <c r="C78" s="9" t="s">
        <v>424</v>
      </c>
      <c r="D78" s="7"/>
      <c r="E78" s="9"/>
      <c r="F78" s="13">
        <v>45567</v>
      </c>
      <c r="G78" s="6" t="s">
        <v>427</v>
      </c>
      <c r="H78" s="6"/>
      <c r="I78" s="53" t="s">
        <v>401</v>
      </c>
      <c r="J78" s="20" t="s">
        <v>423</v>
      </c>
      <c r="K78" s="9">
        <v>1</v>
      </c>
      <c r="L78" s="10" t="s">
        <v>426</v>
      </c>
      <c r="M78" s="9">
        <v>1</v>
      </c>
      <c r="N78" s="10" t="s">
        <v>426</v>
      </c>
      <c r="O78" s="10"/>
      <c r="P78" s="16">
        <f t="shared" si="15"/>
        <v>826</v>
      </c>
      <c r="Q78" s="16"/>
      <c r="R78" s="16">
        <f t="shared" si="16"/>
        <v>181.72</v>
      </c>
      <c r="S78" s="8">
        <v>1007.72</v>
      </c>
      <c r="T78" s="16">
        <v>413</v>
      </c>
      <c r="U78" s="17">
        <v>45722</v>
      </c>
      <c r="V78" s="80"/>
    </row>
    <row r="79" spans="1:24" ht="43.15" customHeight="1" x14ac:dyDescent="0.25">
      <c r="A79" s="9" t="s">
        <v>431</v>
      </c>
      <c r="B79" s="13">
        <v>45565</v>
      </c>
      <c r="C79" s="9" t="s">
        <v>429</v>
      </c>
      <c r="D79" s="7"/>
      <c r="E79" s="9"/>
      <c r="F79" s="13">
        <v>45568</v>
      </c>
      <c r="G79" s="6" t="s">
        <v>433</v>
      </c>
      <c r="H79" s="6"/>
      <c r="I79" s="53" t="s">
        <v>401</v>
      </c>
      <c r="J79" s="20" t="s">
        <v>430</v>
      </c>
      <c r="K79" s="9">
        <v>1</v>
      </c>
      <c r="L79" s="10" t="s">
        <v>432</v>
      </c>
      <c r="M79" s="9">
        <v>1</v>
      </c>
      <c r="N79" s="10" t="s">
        <v>432</v>
      </c>
      <c r="O79" s="10"/>
      <c r="P79" s="16">
        <f t="shared" si="15"/>
        <v>1504.0000000000002</v>
      </c>
      <c r="Q79" s="16"/>
      <c r="R79" s="16">
        <f t="shared" si="16"/>
        <v>330.88000000000005</v>
      </c>
      <c r="S79" s="8">
        <v>1834.88</v>
      </c>
      <c r="T79" s="16">
        <f>P79/2</f>
        <v>752.00000000000011</v>
      </c>
      <c r="U79" s="17">
        <v>45626</v>
      </c>
      <c r="V79" s="80"/>
    </row>
    <row r="80" spans="1:24" ht="43.15" customHeight="1" x14ac:dyDescent="0.25">
      <c r="A80" s="9" t="s">
        <v>441</v>
      </c>
      <c r="B80" s="13">
        <v>45565</v>
      </c>
      <c r="C80" s="9" t="s">
        <v>446</v>
      </c>
      <c r="D80" s="7"/>
      <c r="E80" s="9"/>
      <c r="F80" s="13">
        <v>45567</v>
      </c>
      <c r="G80" s="6" t="s">
        <v>439</v>
      </c>
      <c r="H80" s="6"/>
      <c r="I80" s="53" t="s">
        <v>401</v>
      </c>
      <c r="J80" s="20" t="s">
        <v>438</v>
      </c>
      <c r="K80" s="9">
        <v>1</v>
      </c>
      <c r="L80" s="10" t="s">
        <v>440</v>
      </c>
      <c r="M80" s="9">
        <v>1</v>
      </c>
      <c r="N80" s="10" t="s">
        <v>440</v>
      </c>
      <c r="O80" s="10"/>
      <c r="P80" s="16">
        <f t="shared" si="15"/>
        <v>1216</v>
      </c>
      <c r="Q80" s="16"/>
      <c r="R80" s="16">
        <f t="shared" si="16"/>
        <v>267.52</v>
      </c>
      <c r="S80" s="8">
        <v>1483.52</v>
      </c>
      <c r="T80" s="16"/>
      <c r="U80" s="17"/>
      <c r="V80" s="80"/>
    </row>
    <row r="81" spans="1:22" ht="43.15" customHeight="1" x14ac:dyDescent="0.25">
      <c r="A81" s="9" t="s">
        <v>445</v>
      </c>
      <c r="B81" s="13">
        <v>45565</v>
      </c>
      <c r="C81" s="9" t="s">
        <v>444</v>
      </c>
      <c r="D81" s="7"/>
      <c r="E81" s="9"/>
      <c r="F81" s="13">
        <v>45567</v>
      </c>
      <c r="G81" s="6" t="s">
        <v>443</v>
      </c>
      <c r="H81" s="6"/>
      <c r="I81" s="53" t="s">
        <v>401</v>
      </c>
      <c r="J81" s="20" t="s">
        <v>442</v>
      </c>
      <c r="K81" s="9">
        <v>1</v>
      </c>
      <c r="L81" s="10" t="s">
        <v>452</v>
      </c>
      <c r="M81" s="9">
        <v>1</v>
      </c>
      <c r="N81" s="10" t="s">
        <v>452</v>
      </c>
      <c r="O81" s="10"/>
      <c r="P81" s="16">
        <f t="shared" si="15"/>
        <v>2892</v>
      </c>
      <c r="Q81" s="16"/>
      <c r="R81" s="16">
        <f t="shared" si="16"/>
        <v>636.24</v>
      </c>
      <c r="S81" s="8">
        <v>3528.24</v>
      </c>
      <c r="T81" s="16">
        <f t="shared" ref="T81:T86" si="17">P81/2</f>
        <v>1446</v>
      </c>
      <c r="U81" s="17">
        <v>45646</v>
      </c>
      <c r="V81" s="80"/>
    </row>
    <row r="82" spans="1:22" ht="59.45" customHeight="1" x14ac:dyDescent="0.25">
      <c r="A82" s="9" t="s">
        <v>448</v>
      </c>
      <c r="B82" s="13">
        <v>45565</v>
      </c>
      <c r="C82" s="9" t="s">
        <v>447</v>
      </c>
      <c r="D82" s="7"/>
      <c r="E82" s="9"/>
      <c r="F82" s="13">
        <v>45581</v>
      </c>
      <c r="G82" s="6" t="s">
        <v>450</v>
      </c>
      <c r="H82" s="6"/>
      <c r="I82" s="53" t="s">
        <v>401</v>
      </c>
      <c r="J82" s="20" t="s">
        <v>449</v>
      </c>
      <c r="K82" s="9">
        <v>1</v>
      </c>
      <c r="L82" s="10" t="s">
        <v>451</v>
      </c>
      <c r="M82" s="9">
        <v>1</v>
      </c>
      <c r="N82" s="10" t="s">
        <v>451</v>
      </c>
      <c r="O82" s="10"/>
      <c r="P82" s="16">
        <f t="shared" si="15"/>
        <v>2826</v>
      </c>
      <c r="Q82" s="16"/>
      <c r="R82" s="16">
        <f t="shared" si="16"/>
        <v>621.72</v>
      </c>
      <c r="S82" s="8">
        <v>3447.72</v>
      </c>
      <c r="T82" s="16">
        <f t="shared" si="17"/>
        <v>1413</v>
      </c>
      <c r="U82" s="17">
        <v>45626</v>
      </c>
      <c r="V82" s="80"/>
    </row>
    <row r="83" spans="1:22" ht="59.45" customHeight="1" x14ac:dyDescent="0.25">
      <c r="A83" s="9" t="s">
        <v>457</v>
      </c>
      <c r="B83" s="13">
        <v>45565</v>
      </c>
      <c r="C83" s="9" t="s">
        <v>455</v>
      </c>
      <c r="D83" s="7"/>
      <c r="E83" s="9"/>
      <c r="F83" s="13">
        <v>45567</v>
      </c>
      <c r="G83" s="6" t="s">
        <v>454</v>
      </c>
      <c r="H83" s="6"/>
      <c r="I83" s="53" t="s">
        <v>401</v>
      </c>
      <c r="J83" s="20" t="s">
        <v>453</v>
      </c>
      <c r="K83" s="9">
        <v>1</v>
      </c>
      <c r="L83" s="10" t="s">
        <v>456</v>
      </c>
      <c r="M83" s="9">
        <v>1</v>
      </c>
      <c r="N83" s="10" t="s">
        <v>456</v>
      </c>
      <c r="O83" s="10"/>
      <c r="P83" s="16">
        <f t="shared" ref="P83:P86" si="18">S83/1.22</f>
        <v>562</v>
      </c>
      <c r="Q83" s="16"/>
      <c r="R83" s="16">
        <f t="shared" ref="R83:R86" si="19">P83*22/100</f>
        <v>123.64</v>
      </c>
      <c r="S83" s="8">
        <v>685.64</v>
      </c>
      <c r="T83" s="16">
        <f t="shared" si="17"/>
        <v>281</v>
      </c>
      <c r="U83" s="17">
        <v>45646</v>
      </c>
      <c r="V83" s="80"/>
    </row>
    <row r="84" spans="1:22" ht="59.45" customHeight="1" x14ac:dyDescent="0.25">
      <c r="A84" s="9" t="s">
        <v>460</v>
      </c>
      <c r="B84" s="13">
        <v>45565</v>
      </c>
      <c r="C84" s="9" t="s">
        <v>459</v>
      </c>
      <c r="D84" s="7"/>
      <c r="E84" s="9"/>
      <c r="F84" s="13">
        <v>45567</v>
      </c>
      <c r="G84" s="6" t="s">
        <v>461</v>
      </c>
      <c r="H84" s="6"/>
      <c r="I84" s="53" t="s">
        <v>401</v>
      </c>
      <c r="J84" s="20" t="s">
        <v>458</v>
      </c>
      <c r="K84" s="9">
        <v>1</v>
      </c>
      <c r="L84" s="10" t="s">
        <v>462</v>
      </c>
      <c r="M84" s="9">
        <v>1</v>
      </c>
      <c r="N84" s="10" t="s">
        <v>462</v>
      </c>
      <c r="O84" s="10"/>
      <c r="P84" s="16">
        <f t="shared" si="18"/>
        <v>2308.0000000000005</v>
      </c>
      <c r="Q84" s="16"/>
      <c r="R84" s="16">
        <f t="shared" si="19"/>
        <v>507.76000000000005</v>
      </c>
      <c r="S84" s="8">
        <v>2815.76</v>
      </c>
      <c r="T84" s="16">
        <f t="shared" si="17"/>
        <v>1154.0000000000002</v>
      </c>
      <c r="U84" s="17">
        <v>45626</v>
      </c>
      <c r="V84" s="80"/>
    </row>
    <row r="85" spans="1:22" ht="59.45" customHeight="1" x14ac:dyDescent="0.25">
      <c r="A85" s="9" t="s">
        <v>464</v>
      </c>
      <c r="B85" s="13">
        <v>45565</v>
      </c>
      <c r="C85" s="9" t="s">
        <v>465</v>
      </c>
      <c r="D85" s="7"/>
      <c r="E85" s="9"/>
      <c r="F85" s="13">
        <v>45568</v>
      </c>
      <c r="G85" s="6" t="s">
        <v>466</v>
      </c>
      <c r="H85" s="6"/>
      <c r="I85" s="53" t="s">
        <v>401</v>
      </c>
      <c r="J85" s="20" t="s">
        <v>463</v>
      </c>
      <c r="K85" s="9">
        <v>1</v>
      </c>
      <c r="L85" s="10" t="s">
        <v>467</v>
      </c>
      <c r="M85" s="9">
        <v>1</v>
      </c>
      <c r="N85" s="10" t="s">
        <v>467</v>
      </c>
      <c r="O85" s="10"/>
      <c r="P85" s="16">
        <f t="shared" si="18"/>
        <v>1746.0819672131147</v>
      </c>
      <c r="Q85" s="16"/>
      <c r="R85" s="16">
        <f t="shared" si="19"/>
        <v>384.13803278688522</v>
      </c>
      <c r="S85" s="8">
        <v>2130.2199999999998</v>
      </c>
      <c r="T85" s="16">
        <f t="shared" si="17"/>
        <v>873.04098360655735</v>
      </c>
      <c r="U85" s="17"/>
      <c r="V85" s="80"/>
    </row>
    <row r="86" spans="1:22" ht="59.45" customHeight="1" x14ac:dyDescent="0.25">
      <c r="A86" s="9" t="s">
        <v>469</v>
      </c>
      <c r="B86" s="13">
        <v>45565</v>
      </c>
      <c r="C86" s="9" t="s">
        <v>468</v>
      </c>
      <c r="D86" s="7"/>
      <c r="E86" s="9"/>
      <c r="F86" s="13">
        <v>45567</v>
      </c>
      <c r="G86" s="6" t="s">
        <v>471</v>
      </c>
      <c r="H86" s="6"/>
      <c r="I86" s="53" t="s">
        <v>401</v>
      </c>
      <c r="J86" s="20" t="s">
        <v>470</v>
      </c>
      <c r="K86" s="9">
        <v>1</v>
      </c>
      <c r="L86" s="10" t="s">
        <v>472</v>
      </c>
      <c r="M86" s="9">
        <v>1</v>
      </c>
      <c r="N86" s="10" t="s">
        <v>472</v>
      </c>
      <c r="O86" s="10"/>
      <c r="P86" s="16">
        <f t="shared" si="18"/>
        <v>1004.0000000000001</v>
      </c>
      <c r="Q86" s="16"/>
      <c r="R86" s="16">
        <f t="shared" si="19"/>
        <v>220.88000000000002</v>
      </c>
      <c r="S86" s="8">
        <v>1224.8800000000001</v>
      </c>
      <c r="T86" s="16">
        <f t="shared" si="17"/>
        <v>502.00000000000006</v>
      </c>
      <c r="U86" s="17">
        <v>45646</v>
      </c>
      <c r="V86" s="80"/>
    </row>
    <row r="87" spans="1:22" ht="59.45" customHeight="1" x14ac:dyDescent="0.25">
      <c r="A87" s="9" t="s">
        <v>474</v>
      </c>
      <c r="B87" s="13">
        <v>45561</v>
      </c>
      <c r="C87" s="9" t="s">
        <v>473</v>
      </c>
      <c r="D87" s="7"/>
      <c r="E87" s="9"/>
      <c r="F87" s="13">
        <v>45565</v>
      </c>
      <c r="G87" s="6" t="s">
        <v>478</v>
      </c>
      <c r="H87" s="6"/>
      <c r="I87" s="53" t="s">
        <v>21</v>
      </c>
      <c r="J87" s="20" t="s">
        <v>475</v>
      </c>
      <c r="K87" s="9">
        <v>3</v>
      </c>
      <c r="L87" s="10" t="s">
        <v>476</v>
      </c>
      <c r="M87" s="9">
        <v>2</v>
      </c>
      <c r="N87" s="10" t="s">
        <v>477</v>
      </c>
      <c r="O87" s="10"/>
      <c r="P87" s="16"/>
      <c r="Q87" s="16"/>
      <c r="R87" s="16"/>
      <c r="S87" s="8">
        <v>22204</v>
      </c>
      <c r="T87" s="16"/>
      <c r="U87" s="17"/>
      <c r="V87" s="80">
        <f t="shared" si="12"/>
        <v>0</v>
      </c>
    </row>
    <row r="88" spans="1:22" ht="59.45" customHeight="1" x14ac:dyDescent="0.25">
      <c r="A88" s="9" t="s">
        <v>483</v>
      </c>
      <c r="B88" s="13">
        <v>45568</v>
      </c>
      <c r="C88" s="9" t="s">
        <v>480</v>
      </c>
      <c r="D88" s="7"/>
      <c r="E88" s="9"/>
      <c r="F88" s="13">
        <v>45568</v>
      </c>
      <c r="G88" s="6" t="s">
        <v>481</v>
      </c>
      <c r="H88" s="6"/>
      <c r="I88" s="53" t="s">
        <v>401</v>
      </c>
      <c r="J88" s="20" t="s">
        <v>479</v>
      </c>
      <c r="K88" s="9">
        <v>1</v>
      </c>
      <c r="L88" s="10" t="s">
        <v>482</v>
      </c>
      <c r="M88" s="9">
        <v>1</v>
      </c>
      <c r="N88" s="10" t="s">
        <v>482</v>
      </c>
      <c r="O88" s="10"/>
      <c r="P88" s="16">
        <f t="shared" ref="P88:P91" si="20">S88/1.22</f>
        <v>584</v>
      </c>
      <c r="Q88" s="16"/>
      <c r="R88" s="16">
        <f t="shared" ref="R88:R91" si="21">P88*22/100</f>
        <v>128.47999999999999</v>
      </c>
      <c r="S88" s="8">
        <v>712.48</v>
      </c>
      <c r="T88" s="16">
        <f>P88/2</f>
        <v>292</v>
      </c>
      <c r="U88" s="17">
        <v>45646</v>
      </c>
      <c r="V88" s="80"/>
    </row>
    <row r="89" spans="1:22" ht="59.45" customHeight="1" x14ac:dyDescent="0.25">
      <c r="A89" s="9" t="s">
        <v>487</v>
      </c>
      <c r="B89" s="13">
        <v>45568</v>
      </c>
      <c r="C89" s="9" t="s">
        <v>484</v>
      </c>
      <c r="D89" s="7"/>
      <c r="E89" s="9"/>
      <c r="F89" s="13">
        <v>45568</v>
      </c>
      <c r="G89" s="6" t="s">
        <v>486</v>
      </c>
      <c r="H89" s="6"/>
      <c r="I89" s="53" t="s">
        <v>401</v>
      </c>
      <c r="J89" s="20" t="s">
        <v>485</v>
      </c>
      <c r="K89" s="9">
        <v>1</v>
      </c>
      <c r="L89" s="10" t="s">
        <v>488</v>
      </c>
      <c r="M89" s="9">
        <v>1</v>
      </c>
      <c r="N89" s="10" t="s">
        <v>488</v>
      </c>
      <c r="O89" s="10"/>
      <c r="P89" s="16">
        <f t="shared" si="20"/>
        <v>840</v>
      </c>
      <c r="Q89" s="16"/>
      <c r="R89" s="16">
        <f t="shared" si="21"/>
        <v>184.8</v>
      </c>
      <c r="S89" s="8">
        <v>1024.8</v>
      </c>
      <c r="T89" s="16">
        <f>P89/2</f>
        <v>420</v>
      </c>
      <c r="U89" s="17">
        <v>45646</v>
      </c>
      <c r="V89" s="80"/>
    </row>
    <row r="90" spans="1:22" ht="59.45" customHeight="1" x14ac:dyDescent="0.25">
      <c r="A90" s="9" t="s">
        <v>493</v>
      </c>
      <c r="B90" s="13">
        <v>45568</v>
      </c>
      <c r="C90" s="9" t="s">
        <v>489</v>
      </c>
      <c r="D90" s="7"/>
      <c r="E90" s="9"/>
      <c r="F90" s="13">
        <v>45568</v>
      </c>
      <c r="G90" s="6" t="s">
        <v>491</v>
      </c>
      <c r="H90" s="6"/>
      <c r="I90" s="53" t="s">
        <v>401</v>
      </c>
      <c r="J90" s="20" t="s">
        <v>490</v>
      </c>
      <c r="K90" s="9">
        <v>1</v>
      </c>
      <c r="L90" s="10" t="s">
        <v>492</v>
      </c>
      <c r="M90" s="9">
        <v>1</v>
      </c>
      <c r="N90" s="10" t="s">
        <v>492</v>
      </c>
      <c r="O90" s="10"/>
      <c r="P90" s="16">
        <f t="shared" si="20"/>
        <v>662</v>
      </c>
      <c r="Q90" s="16"/>
      <c r="R90" s="16">
        <f t="shared" si="21"/>
        <v>145.63999999999999</v>
      </c>
      <c r="S90" s="8">
        <v>807.64</v>
      </c>
      <c r="T90" s="16">
        <f>P90/2</f>
        <v>331</v>
      </c>
      <c r="U90" s="17">
        <v>45656</v>
      </c>
      <c r="V90" s="80"/>
    </row>
    <row r="91" spans="1:22" ht="59.45" customHeight="1" x14ac:dyDescent="0.25">
      <c r="A91" s="9" t="s">
        <v>495</v>
      </c>
      <c r="B91" s="13">
        <v>45568</v>
      </c>
      <c r="C91" s="9" t="s">
        <v>494</v>
      </c>
      <c r="D91" s="7"/>
      <c r="E91" s="9"/>
      <c r="F91" s="13">
        <v>45568</v>
      </c>
      <c r="G91" s="6" t="s">
        <v>496</v>
      </c>
      <c r="H91" s="6"/>
      <c r="I91" s="53" t="s">
        <v>401</v>
      </c>
      <c r="J91" s="20" t="s">
        <v>497</v>
      </c>
      <c r="K91" s="9">
        <v>1</v>
      </c>
      <c r="L91" s="10" t="s">
        <v>498</v>
      </c>
      <c r="M91" s="9">
        <v>1</v>
      </c>
      <c r="N91" s="10" t="s">
        <v>499</v>
      </c>
      <c r="O91" s="10"/>
      <c r="P91" s="16">
        <f t="shared" si="20"/>
        <v>684</v>
      </c>
      <c r="Q91" s="16"/>
      <c r="R91" s="16">
        <f t="shared" si="21"/>
        <v>150.47999999999999</v>
      </c>
      <c r="S91" s="8">
        <v>834.48</v>
      </c>
      <c r="T91" s="81">
        <v>342</v>
      </c>
      <c r="U91" s="17">
        <v>45688</v>
      </c>
      <c r="V91" s="80"/>
    </row>
    <row r="92" spans="1:22" ht="59.45" customHeight="1" x14ac:dyDescent="0.25">
      <c r="A92" s="9" t="s">
        <v>501</v>
      </c>
      <c r="B92" s="13">
        <v>45569</v>
      </c>
      <c r="C92" s="9" t="s">
        <v>500</v>
      </c>
      <c r="D92" s="7"/>
      <c r="E92" s="9"/>
      <c r="F92" s="13">
        <v>45573</v>
      </c>
      <c r="G92" s="6" t="s">
        <v>503</v>
      </c>
      <c r="H92" s="6"/>
      <c r="I92" s="64" t="s">
        <v>416</v>
      </c>
      <c r="J92" s="20" t="s">
        <v>502</v>
      </c>
      <c r="K92" s="9">
        <v>1</v>
      </c>
      <c r="L92" s="10" t="s">
        <v>40</v>
      </c>
      <c r="M92" s="1">
        <v>1</v>
      </c>
      <c r="N92" s="10" t="s">
        <v>40</v>
      </c>
      <c r="O92" s="10"/>
      <c r="P92" s="16">
        <f t="shared" ref="P92:P95" si="22">S92/1.22</f>
        <v>3200</v>
      </c>
      <c r="Q92" s="16"/>
      <c r="R92" s="16">
        <f t="shared" ref="R92:R106" si="23">P92*22/100</f>
        <v>704</v>
      </c>
      <c r="S92" s="8">
        <v>3904</v>
      </c>
      <c r="T92" s="16"/>
      <c r="U92" s="17"/>
      <c r="V92" s="80"/>
    </row>
    <row r="93" spans="1:22" ht="59.45" customHeight="1" x14ac:dyDescent="0.25">
      <c r="A93" s="9" t="s">
        <v>508</v>
      </c>
      <c r="B93" s="13">
        <v>45573</v>
      </c>
      <c r="C93" s="9" t="s">
        <v>504</v>
      </c>
      <c r="D93" s="7"/>
      <c r="E93" s="9"/>
      <c r="F93" s="13">
        <v>45574</v>
      </c>
      <c r="G93" s="6" t="s">
        <v>505</v>
      </c>
      <c r="H93" s="6"/>
      <c r="I93" s="64" t="s">
        <v>416</v>
      </c>
      <c r="J93" s="20" t="s">
        <v>506</v>
      </c>
      <c r="K93" s="9">
        <v>1</v>
      </c>
      <c r="L93" s="10" t="s">
        <v>507</v>
      </c>
      <c r="M93" s="9">
        <v>1</v>
      </c>
      <c r="N93" s="10" t="s">
        <v>507</v>
      </c>
      <c r="O93" s="10"/>
      <c r="P93" s="16">
        <f t="shared" si="22"/>
        <v>4860</v>
      </c>
      <c r="Q93" s="16"/>
      <c r="R93" s="16">
        <f t="shared" si="23"/>
        <v>1069.2</v>
      </c>
      <c r="S93" s="8">
        <v>5929.2</v>
      </c>
      <c r="T93" s="16">
        <v>4860</v>
      </c>
      <c r="U93" s="17">
        <v>45688</v>
      </c>
      <c r="V93" s="80">
        <f t="shared" si="12"/>
        <v>0</v>
      </c>
    </row>
    <row r="94" spans="1:22" ht="57" x14ac:dyDescent="0.25">
      <c r="A94" s="9" t="s">
        <v>514</v>
      </c>
      <c r="B94" s="13">
        <v>45574</v>
      </c>
      <c r="C94" s="9" t="s">
        <v>513</v>
      </c>
      <c r="D94" s="7"/>
      <c r="E94" s="9"/>
      <c r="F94" s="13">
        <v>45590</v>
      </c>
      <c r="G94" s="6" t="s">
        <v>428</v>
      </c>
      <c r="H94" s="6"/>
      <c r="I94" s="64" t="s">
        <v>517</v>
      </c>
      <c r="J94" s="20" t="s">
        <v>516</v>
      </c>
      <c r="K94" s="9">
        <v>1</v>
      </c>
      <c r="L94" s="10" t="s">
        <v>515</v>
      </c>
      <c r="M94" s="9">
        <v>1</v>
      </c>
      <c r="N94" s="10" t="s">
        <v>515</v>
      </c>
      <c r="O94" s="10"/>
      <c r="P94" s="16">
        <f t="shared" si="22"/>
        <v>520</v>
      </c>
      <c r="Q94" s="16"/>
      <c r="R94" s="16">
        <f t="shared" si="23"/>
        <v>114.4</v>
      </c>
      <c r="S94" s="8">
        <v>634.4</v>
      </c>
      <c r="T94" s="16"/>
      <c r="U94" s="17"/>
      <c r="V94" s="80"/>
    </row>
    <row r="95" spans="1:22" ht="45.75" x14ac:dyDescent="0.25">
      <c r="A95" s="9" t="s">
        <v>543</v>
      </c>
      <c r="B95" s="13">
        <v>45596</v>
      </c>
      <c r="C95" s="9" t="s">
        <v>540</v>
      </c>
      <c r="D95" s="7"/>
      <c r="E95" s="9"/>
      <c r="F95" s="13">
        <v>45611</v>
      </c>
      <c r="G95" s="6" t="s">
        <v>541</v>
      </c>
      <c r="H95" s="6"/>
      <c r="I95" s="64" t="s">
        <v>416</v>
      </c>
      <c r="J95" s="20" t="s">
        <v>542</v>
      </c>
      <c r="K95" s="9">
        <v>1</v>
      </c>
      <c r="L95" s="10" t="s">
        <v>544</v>
      </c>
      <c r="M95" s="9">
        <v>1</v>
      </c>
      <c r="N95" s="10" t="s">
        <v>544</v>
      </c>
      <c r="O95" s="10"/>
      <c r="P95" s="16">
        <f t="shared" si="22"/>
        <v>12000</v>
      </c>
      <c r="Q95" s="16"/>
      <c r="R95" s="16">
        <f t="shared" si="23"/>
        <v>2640</v>
      </c>
      <c r="S95" s="8">
        <v>14640</v>
      </c>
      <c r="T95" s="16"/>
      <c r="U95" s="17"/>
      <c r="V95" s="80"/>
    </row>
    <row r="96" spans="1:22" ht="34.5" x14ac:dyDescent="0.25">
      <c r="A96" s="9" t="s">
        <v>548</v>
      </c>
      <c r="B96" s="13">
        <v>45602</v>
      </c>
      <c r="C96" s="9" t="s">
        <v>547</v>
      </c>
      <c r="D96" s="7"/>
      <c r="E96" s="9"/>
      <c r="F96" s="13">
        <v>45603</v>
      </c>
      <c r="G96" s="6" t="s">
        <v>546</v>
      </c>
      <c r="H96" s="6"/>
      <c r="I96" s="64" t="s">
        <v>416</v>
      </c>
      <c r="J96" s="20" t="s">
        <v>545</v>
      </c>
      <c r="K96" s="9">
        <v>1</v>
      </c>
      <c r="L96" s="10" t="s">
        <v>549</v>
      </c>
      <c r="M96" s="9">
        <v>1</v>
      </c>
      <c r="N96" s="10" t="s">
        <v>549</v>
      </c>
      <c r="O96" s="10"/>
      <c r="P96" s="16">
        <f>3904/1.22</f>
        <v>3200</v>
      </c>
      <c r="Q96" s="16"/>
      <c r="R96" s="16">
        <f t="shared" si="23"/>
        <v>704</v>
      </c>
      <c r="S96" s="8">
        <v>3904</v>
      </c>
      <c r="T96" s="16"/>
      <c r="U96" s="17"/>
      <c r="V96" s="80"/>
    </row>
    <row r="97" spans="1:22" ht="34.5" x14ac:dyDescent="0.25">
      <c r="A97" s="9" t="s">
        <v>553</v>
      </c>
      <c r="B97" s="13">
        <v>45609</v>
      </c>
      <c r="C97" s="9" t="s">
        <v>551</v>
      </c>
      <c r="D97" s="7"/>
      <c r="E97" s="9"/>
      <c r="F97" s="13">
        <v>45611</v>
      </c>
      <c r="G97" s="6" t="s">
        <v>552</v>
      </c>
      <c r="H97" s="6"/>
      <c r="I97" s="64" t="s">
        <v>517</v>
      </c>
      <c r="J97" s="20" t="s">
        <v>550</v>
      </c>
      <c r="K97" s="9">
        <v>1</v>
      </c>
      <c r="L97" s="10" t="s">
        <v>554</v>
      </c>
      <c r="M97" s="9">
        <v>1</v>
      </c>
      <c r="N97" s="10" t="s">
        <v>554</v>
      </c>
      <c r="O97" s="10"/>
      <c r="P97" s="16">
        <f>3538/1.22</f>
        <v>2900</v>
      </c>
      <c r="Q97" s="16"/>
      <c r="R97" s="16">
        <f t="shared" si="23"/>
        <v>638</v>
      </c>
      <c r="S97" s="8">
        <v>3538</v>
      </c>
      <c r="T97" s="16">
        <v>2900</v>
      </c>
      <c r="U97" s="17">
        <v>45688</v>
      </c>
      <c r="V97" s="80">
        <f t="shared" si="12"/>
        <v>0</v>
      </c>
    </row>
    <row r="98" spans="1:22" ht="34.5" x14ac:dyDescent="0.25">
      <c r="A98" s="9" t="s">
        <v>558</v>
      </c>
      <c r="B98" s="13">
        <v>45614</v>
      </c>
      <c r="C98" s="9" t="s">
        <v>557</v>
      </c>
      <c r="D98" s="7"/>
      <c r="E98" s="9"/>
      <c r="F98" s="13">
        <v>45622</v>
      </c>
      <c r="G98" s="6" t="s">
        <v>546</v>
      </c>
      <c r="H98" s="6"/>
      <c r="I98" s="64" t="s">
        <v>416</v>
      </c>
      <c r="J98" s="20" t="s">
        <v>555</v>
      </c>
      <c r="K98" s="9">
        <v>1</v>
      </c>
      <c r="L98" s="10" t="s">
        <v>556</v>
      </c>
      <c r="M98" s="9">
        <v>1</v>
      </c>
      <c r="N98" s="10" t="s">
        <v>556</v>
      </c>
      <c r="O98" s="10"/>
      <c r="P98" s="16">
        <f>S98/1.22</f>
        <v>15200</v>
      </c>
      <c r="Q98" s="16"/>
      <c r="R98" s="16">
        <f t="shared" si="23"/>
        <v>3344</v>
      </c>
      <c r="S98" s="8">
        <v>18544</v>
      </c>
      <c r="T98" s="16">
        <f>4026/1.22</f>
        <v>3300</v>
      </c>
      <c r="U98" s="17">
        <v>45688</v>
      </c>
      <c r="V98" s="80"/>
    </row>
    <row r="99" spans="1:22" ht="57" x14ac:dyDescent="0.25">
      <c r="A99" s="9" t="s">
        <v>562</v>
      </c>
      <c r="B99" s="13">
        <v>45622</v>
      </c>
      <c r="C99" s="9" t="s">
        <v>560</v>
      </c>
      <c r="D99" s="7"/>
      <c r="E99" s="9"/>
      <c r="F99" s="13">
        <v>45625</v>
      </c>
      <c r="G99" s="6" t="s">
        <v>561</v>
      </c>
      <c r="H99" s="6"/>
      <c r="I99" s="64" t="s">
        <v>416</v>
      </c>
      <c r="J99" s="20" t="s">
        <v>559</v>
      </c>
      <c r="K99" s="9">
        <v>1</v>
      </c>
      <c r="L99" s="10" t="s">
        <v>563</v>
      </c>
      <c r="M99" s="9">
        <v>1</v>
      </c>
      <c r="N99" s="10" t="s">
        <v>563</v>
      </c>
      <c r="O99" s="10"/>
      <c r="P99" s="16"/>
      <c r="Q99" s="16"/>
      <c r="R99" s="16"/>
      <c r="S99" s="8">
        <v>640.5</v>
      </c>
      <c r="T99" s="16"/>
      <c r="U99" s="17"/>
      <c r="V99" s="80">
        <f t="shared" si="12"/>
        <v>0</v>
      </c>
    </row>
    <row r="100" spans="1:22" ht="34.5" x14ac:dyDescent="0.25">
      <c r="A100" s="9" t="s">
        <v>568</v>
      </c>
      <c r="B100" s="13">
        <v>45622</v>
      </c>
      <c r="C100" s="9" t="s">
        <v>565</v>
      </c>
      <c r="D100" s="7"/>
      <c r="E100" s="9"/>
      <c r="F100" s="13">
        <v>45643</v>
      </c>
      <c r="G100" s="6" t="s">
        <v>566</v>
      </c>
      <c r="H100" s="6"/>
      <c r="I100" s="64" t="s">
        <v>416</v>
      </c>
      <c r="J100" s="20" t="s">
        <v>564</v>
      </c>
      <c r="K100" s="9">
        <v>1</v>
      </c>
      <c r="L100" s="10" t="s">
        <v>567</v>
      </c>
      <c r="M100" s="9">
        <v>1</v>
      </c>
      <c r="N100" s="10" t="s">
        <v>567</v>
      </c>
      <c r="O100" s="10"/>
      <c r="P100" s="16">
        <v>1500</v>
      </c>
      <c r="Q100" s="16"/>
      <c r="R100" s="16">
        <f t="shared" si="23"/>
        <v>330</v>
      </c>
      <c r="S100" s="8">
        <v>1830</v>
      </c>
      <c r="T100" s="16"/>
      <c r="U100" s="17"/>
      <c r="V100" s="80"/>
    </row>
    <row r="101" spans="1:22" ht="34.5" x14ac:dyDescent="0.25">
      <c r="A101" s="9" t="s">
        <v>572</v>
      </c>
      <c r="B101" s="13">
        <v>45622</v>
      </c>
      <c r="C101" s="9" t="s">
        <v>570</v>
      </c>
      <c r="D101" s="7"/>
      <c r="E101" s="9"/>
      <c r="F101" s="13">
        <v>45630</v>
      </c>
      <c r="G101" s="6" t="s">
        <v>571</v>
      </c>
      <c r="H101" s="6"/>
      <c r="I101" s="64" t="s">
        <v>416</v>
      </c>
      <c r="J101" s="20" t="s">
        <v>569</v>
      </c>
      <c r="K101" s="9">
        <v>1</v>
      </c>
      <c r="L101" s="10" t="s">
        <v>549</v>
      </c>
      <c r="M101" s="9">
        <v>1</v>
      </c>
      <c r="N101" s="10" t="s">
        <v>549</v>
      </c>
      <c r="O101" s="10"/>
      <c r="P101" s="16">
        <f>S101/1.22</f>
        <v>3300</v>
      </c>
      <c r="Q101" s="16"/>
      <c r="R101" s="16">
        <f t="shared" si="23"/>
        <v>726</v>
      </c>
      <c r="S101" s="8">
        <v>4026</v>
      </c>
      <c r="T101" s="16"/>
      <c r="U101" s="17"/>
      <c r="V101" s="80"/>
    </row>
    <row r="102" spans="1:22" ht="23.25" x14ac:dyDescent="0.25">
      <c r="A102" s="9" t="s">
        <v>574</v>
      </c>
      <c r="B102" s="13">
        <v>45622</v>
      </c>
      <c r="C102" s="9" t="s">
        <v>575</v>
      </c>
      <c r="D102" s="7"/>
      <c r="E102" s="9"/>
      <c r="F102" s="13">
        <v>45624</v>
      </c>
      <c r="G102" s="6" t="s">
        <v>576</v>
      </c>
      <c r="H102" s="6"/>
      <c r="I102" s="64" t="s">
        <v>416</v>
      </c>
      <c r="J102" s="20" t="s">
        <v>573</v>
      </c>
      <c r="K102" s="9">
        <v>1</v>
      </c>
      <c r="L102" s="10" t="s">
        <v>577</v>
      </c>
      <c r="M102" s="9">
        <v>1</v>
      </c>
      <c r="N102" s="10" t="s">
        <v>577</v>
      </c>
      <c r="O102" s="10"/>
      <c r="P102" s="16">
        <f>15250/1.22</f>
        <v>12500</v>
      </c>
      <c r="Q102" s="16"/>
      <c r="R102" s="16">
        <f t="shared" si="23"/>
        <v>2750</v>
      </c>
      <c r="S102" s="8">
        <v>15250</v>
      </c>
      <c r="T102" s="16">
        <v>6100</v>
      </c>
      <c r="U102" s="17">
        <v>45625</v>
      </c>
      <c r="V102" s="80"/>
    </row>
    <row r="103" spans="1:22" ht="45.75" x14ac:dyDescent="0.25">
      <c r="A103" s="9" t="s">
        <v>583</v>
      </c>
      <c r="B103" s="13">
        <v>45629</v>
      </c>
      <c r="C103" s="9" t="s">
        <v>579</v>
      </c>
      <c r="D103" s="7"/>
      <c r="E103" s="9"/>
      <c r="F103" s="13">
        <v>45638</v>
      </c>
      <c r="G103" s="6" t="s">
        <v>580</v>
      </c>
      <c r="H103" s="6"/>
      <c r="I103" s="64" t="s">
        <v>517</v>
      </c>
      <c r="J103" s="20" t="s">
        <v>578</v>
      </c>
      <c r="K103" s="9">
        <v>3</v>
      </c>
      <c r="L103" s="64" t="s">
        <v>582</v>
      </c>
      <c r="M103" s="9">
        <v>2</v>
      </c>
      <c r="N103" s="10" t="s">
        <v>581</v>
      </c>
      <c r="O103" s="10"/>
      <c r="P103" s="16">
        <v>6000</v>
      </c>
      <c r="Q103" s="16"/>
      <c r="R103" s="16">
        <f t="shared" si="23"/>
        <v>1320</v>
      </c>
      <c r="S103" s="8">
        <v>7320</v>
      </c>
      <c r="T103" s="16"/>
      <c r="U103" s="17"/>
      <c r="V103" s="80"/>
    </row>
    <row r="104" spans="1:22" ht="45.75" x14ac:dyDescent="0.25">
      <c r="A104" s="9" t="s">
        <v>586</v>
      </c>
      <c r="B104" s="13">
        <v>45631</v>
      </c>
      <c r="C104" s="9" t="s">
        <v>585</v>
      </c>
      <c r="D104" s="7"/>
      <c r="E104" s="9"/>
      <c r="F104" s="13">
        <v>45638</v>
      </c>
      <c r="G104" s="6" t="s">
        <v>588</v>
      </c>
      <c r="H104" s="6"/>
      <c r="I104" s="64" t="s">
        <v>416</v>
      </c>
      <c r="J104" s="20" t="s">
        <v>584</v>
      </c>
      <c r="K104" s="9">
        <v>1</v>
      </c>
      <c r="L104" s="79" t="s">
        <v>587</v>
      </c>
      <c r="M104" s="9">
        <v>1</v>
      </c>
      <c r="N104" s="10" t="s">
        <v>587</v>
      </c>
      <c r="O104" s="10"/>
      <c r="P104" s="16">
        <v>1000</v>
      </c>
      <c r="Q104" s="16"/>
      <c r="R104" s="16">
        <f t="shared" si="23"/>
        <v>220</v>
      </c>
      <c r="S104" s="8">
        <v>1220</v>
      </c>
      <c r="T104" s="16"/>
      <c r="U104" s="17"/>
      <c r="V104" s="80"/>
    </row>
    <row r="105" spans="1:22" ht="45" x14ac:dyDescent="0.25">
      <c r="A105" s="9" t="s">
        <v>596</v>
      </c>
      <c r="B105" s="13">
        <v>45338</v>
      </c>
      <c r="C105" s="9" t="s">
        <v>593</v>
      </c>
      <c r="D105" s="7"/>
      <c r="E105" s="9"/>
      <c r="F105" s="13">
        <v>45645</v>
      </c>
      <c r="G105" s="6" t="s">
        <v>594</v>
      </c>
      <c r="H105" s="6"/>
      <c r="I105" s="64" t="s">
        <v>416</v>
      </c>
      <c r="J105" s="20" t="s">
        <v>592</v>
      </c>
      <c r="K105" s="9">
        <v>1</v>
      </c>
      <c r="L105" s="79" t="s">
        <v>595</v>
      </c>
      <c r="M105" s="9">
        <v>1</v>
      </c>
      <c r="N105" s="10" t="s">
        <v>595</v>
      </c>
      <c r="O105" s="10"/>
      <c r="P105" s="16">
        <f>4392/1.22</f>
        <v>3600</v>
      </c>
      <c r="Q105" s="16"/>
      <c r="R105" s="16">
        <f t="shared" si="23"/>
        <v>792</v>
      </c>
      <c r="S105" s="8">
        <v>4392</v>
      </c>
      <c r="T105" s="16"/>
      <c r="U105" s="17"/>
      <c r="V105" s="80"/>
    </row>
    <row r="106" spans="1:22" ht="23.25" x14ac:dyDescent="0.25">
      <c r="A106" s="9" t="s">
        <v>598</v>
      </c>
      <c r="B106" s="13">
        <v>45638</v>
      </c>
      <c r="C106" s="9" t="s">
        <v>597</v>
      </c>
      <c r="D106" s="7"/>
      <c r="E106" s="9"/>
      <c r="F106" s="13">
        <v>45638</v>
      </c>
      <c r="G106" s="6" t="s">
        <v>599</v>
      </c>
      <c r="H106" s="6"/>
      <c r="I106" s="64" t="s">
        <v>416</v>
      </c>
      <c r="J106" s="20" t="s">
        <v>600</v>
      </c>
      <c r="K106" s="9">
        <v>1</v>
      </c>
      <c r="L106" s="79" t="s">
        <v>601</v>
      </c>
      <c r="M106" s="9">
        <v>1</v>
      </c>
      <c r="N106" s="10" t="s">
        <v>601</v>
      </c>
      <c r="O106" s="10"/>
      <c r="P106" s="16">
        <f>1470.1/1.22</f>
        <v>1205</v>
      </c>
      <c r="Q106" s="16"/>
      <c r="R106" s="16">
        <f t="shared" si="23"/>
        <v>265.10000000000002</v>
      </c>
      <c r="S106" s="8">
        <v>1470.1</v>
      </c>
      <c r="T106" s="16">
        <v>1205</v>
      </c>
      <c r="U106" s="17">
        <v>45657</v>
      </c>
      <c r="V106" s="80">
        <f t="shared" si="12"/>
        <v>0</v>
      </c>
    </row>
    <row r="107" spans="1:22" ht="45.75" x14ac:dyDescent="0.25">
      <c r="A107" s="9"/>
      <c r="B107" s="9"/>
      <c r="C107" s="11"/>
      <c r="D107" s="7" t="s">
        <v>1</v>
      </c>
      <c r="E107" s="9" t="s">
        <v>223</v>
      </c>
      <c r="F107" s="13">
        <v>45400</v>
      </c>
      <c r="G107" s="6"/>
      <c r="H107" s="6"/>
      <c r="I107" s="6" t="s">
        <v>21</v>
      </c>
      <c r="J107" s="20" t="s">
        <v>215</v>
      </c>
      <c r="K107" s="9">
        <v>1</v>
      </c>
      <c r="L107" s="6" t="s">
        <v>216</v>
      </c>
      <c r="M107" s="9">
        <v>1</v>
      </c>
      <c r="N107" s="6" t="s">
        <v>216</v>
      </c>
      <c r="O107" s="6"/>
      <c r="P107" s="8">
        <v>7000</v>
      </c>
      <c r="Q107" s="8">
        <v>350</v>
      </c>
      <c r="R107" s="8">
        <f t="shared" si="6"/>
        <v>1617</v>
      </c>
      <c r="S107" s="8">
        <v>8967</v>
      </c>
      <c r="T107" s="8">
        <v>3675</v>
      </c>
      <c r="U107" s="17">
        <v>45688</v>
      </c>
      <c r="V107" s="80"/>
    </row>
    <row r="108" spans="1:22" ht="78.75" x14ac:dyDescent="0.25">
      <c r="A108" s="9"/>
      <c r="B108" s="9"/>
      <c r="C108" s="9"/>
      <c r="D108" s="7" t="s">
        <v>1</v>
      </c>
      <c r="E108" s="9" t="s">
        <v>222</v>
      </c>
      <c r="F108" s="13">
        <v>45427</v>
      </c>
      <c r="G108" s="6"/>
      <c r="H108" s="6"/>
      <c r="I108" s="53" t="s">
        <v>401</v>
      </c>
      <c r="J108" s="27" t="s">
        <v>217</v>
      </c>
      <c r="K108" s="9">
        <v>3</v>
      </c>
      <c r="L108" s="10" t="s">
        <v>218</v>
      </c>
      <c r="M108" s="9">
        <v>3</v>
      </c>
      <c r="N108" s="6" t="s">
        <v>219</v>
      </c>
      <c r="O108" s="6"/>
      <c r="P108" s="8">
        <f>2589.6-99.6</f>
        <v>2490</v>
      </c>
      <c r="Q108" s="8">
        <v>99.6</v>
      </c>
      <c r="R108" s="8">
        <f t="shared" si="6"/>
        <v>569.71199999999999</v>
      </c>
      <c r="S108" s="8">
        <v>3159.32</v>
      </c>
      <c r="T108" s="8"/>
      <c r="U108" s="17"/>
      <c r="V108" s="80"/>
    </row>
    <row r="109" spans="1:22" ht="23.25" x14ac:dyDescent="0.25">
      <c r="A109" s="9"/>
      <c r="B109" s="9"/>
      <c r="C109" s="9"/>
      <c r="D109" s="7" t="s">
        <v>1</v>
      </c>
      <c r="E109" s="9" t="s">
        <v>221</v>
      </c>
      <c r="F109" s="13">
        <v>45429</v>
      </c>
      <c r="G109" s="6"/>
      <c r="H109" s="6"/>
      <c r="I109" s="6" t="s">
        <v>519</v>
      </c>
      <c r="J109" s="20" t="s">
        <v>220</v>
      </c>
      <c r="K109" s="9">
        <v>1</v>
      </c>
      <c r="L109" s="6" t="s">
        <v>127</v>
      </c>
      <c r="M109" s="9">
        <v>1</v>
      </c>
      <c r="N109" s="6" t="s">
        <v>127</v>
      </c>
      <c r="O109" s="6"/>
      <c r="P109" s="8">
        <v>3500</v>
      </c>
      <c r="Q109" s="8">
        <v>140</v>
      </c>
      <c r="R109" s="8">
        <f t="shared" si="6"/>
        <v>800.8</v>
      </c>
      <c r="S109" s="8">
        <v>4440.8</v>
      </c>
      <c r="T109" s="8"/>
      <c r="U109" s="17"/>
      <c r="V109" s="80"/>
    </row>
    <row r="110" spans="1:22" ht="54.6" customHeight="1" x14ac:dyDescent="0.25">
      <c r="A110" s="9"/>
      <c r="B110" s="9"/>
      <c r="C110" s="9"/>
      <c r="D110" s="7" t="s">
        <v>1</v>
      </c>
      <c r="E110" s="9" t="s">
        <v>243</v>
      </c>
      <c r="F110" s="13">
        <v>45449</v>
      </c>
      <c r="G110" s="6"/>
      <c r="H110" s="6"/>
      <c r="I110" s="6" t="s">
        <v>21</v>
      </c>
      <c r="J110" s="20" t="s">
        <v>245</v>
      </c>
      <c r="K110" s="9">
        <v>1</v>
      </c>
      <c r="L110" s="10" t="s">
        <v>244</v>
      </c>
      <c r="M110" s="9">
        <v>1</v>
      </c>
      <c r="N110" s="10" t="s">
        <v>244</v>
      </c>
      <c r="O110" s="10"/>
      <c r="P110" s="8"/>
      <c r="Q110" s="8"/>
      <c r="R110" s="8">
        <f t="shared" si="6"/>
        <v>0</v>
      </c>
      <c r="S110" s="8">
        <v>9223.2000000000007</v>
      </c>
      <c r="T110" s="8"/>
      <c r="U110" s="17"/>
      <c r="V110" s="80">
        <f t="shared" si="12"/>
        <v>0</v>
      </c>
    </row>
    <row r="111" spans="1:22" ht="25.9" customHeight="1" x14ac:dyDescent="0.25">
      <c r="A111" s="9"/>
      <c r="B111" s="9"/>
      <c r="C111" s="11"/>
      <c r="D111" s="7" t="s">
        <v>1</v>
      </c>
      <c r="E111" s="9" t="s">
        <v>248</v>
      </c>
      <c r="F111" s="13">
        <v>45457</v>
      </c>
      <c r="G111" s="6"/>
      <c r="H111" s="6"/>
      <c r="I111" s="6" t="s">
        <v>21</v>
      </c>
      <c r="J111" s="20" t="s">
        <v>246</v>
      </c>
      <c r="K111" s="9">
        <v>1</v>
      </c>
      <c r="L111" s="6" t="s">
        <v>247</v>
      </c>
      <c r="M111" s="9">
        <v>1</v>
      </c>
      <c r="N111" s="6" t="s">
        <v>247</v>
      </c>
      <c r="O111" s="6"/>
      <c r="P111" s="8"/>
      <c r="Q111" s="8"/>
      <c r="R111" s="8"/>
      <c r="S111" s="8">
        <v>3806.4</v>
      </c>
      <c r="T111" s="16"/>
      <c r="U111" s="17"/>
      <c r="V111" s="80">
        <f t="shared" si="12"/>
        <v>0</v>
      </c>
    </row>
    <row r="112" spans="1:22" ht="33" customHeight="1" x14ac:dyDescent="0.25">
      <c r="A112" s="9"/>
      <c r="B112" s="9"/>
      <c r="C112" s="9"/>
      <c r="D112" s="7" t="s">
        <v>1</v>
      </c>
      <c r="E112" s="9" t="s">
        <v>250</v>
      </c>
      <c r="F112" s="13">
        <v>45453</v>
      </c>
      <c r="G112" s="6"/>
      <c r="H112" s="6"/>
      <c r="I112" s="6" t="s">
        <v>35</v>
      </c>
      <c r="J112" s="20" t="s">
        <v>249</v>
      </c>
      <c r="K112" s="9">
        <v>1</v>
      </c>
      <c r="L112" s="10" t="s">
        <v>251</v>
      </c>
      <c r="M112" s="9">
        <v>1</v>
      </c>
      <c r="N112" s="10" t="s">
        <v>251</v>
      </c>
      <c r="O112" s="10"/>
      <c r="P112" s="8"/>
      <c r="Q112" s="8"/>
      <c r="R112" s="8">
        <f t="shared" si="6"/>
        <v>0</v>
      </c>
      <c r="S112" s="8">
        <v>2537.6</v>
      </c>
      <c r="T112" s="8"/>
      <c r="U112" s="17"/>
      <c r="V112" s="80">
        <f t="shared" si="12"/>
        <v>0</v>
      </c>
    </row>
    <row r="113" spans="1:22" ht="32.450000000000003" customHeight="1" x14ac:dyDescent="0.25">
      <c r="A113" s="9"/>
      <c r="B113" s="9"/>
      <c r="C113" s="9"/>
      <c r="D113" s="7" t="s">
        <v>1</v>
      </c>
      <c r="E113" s="9" t="s">
        <v>270</v>
      </c>
      <c r="F113" s="13">
        <v>45457</v>
      </c>
      <c r="G113" s="6"/>
      <c r="H113" s="6"/>
      <c r="I113" s="6" t="s">
        <v>28</v>
      </c>
      <c r="J113" s="20" t="s">
        <v>531</v>
      </c>
      <c r="K113" s="9">
        <v>1</v>
      </c>
      <c r="L113" s="10" t="s">
        <v>271</v>
      </c>
      <c r="M113" s="9">
        <v>1</v>
      </c>
      <c r="N113" s="10" t="s">
        <v>271</v>
      </c>
      <c r="O113" s="10"/>
      <c r="P113" s="8"/>
      <c r="Q113" s="8"/>
      <c r="R113" s="8">
        <f t="shared" si="6"/>
        <v>0</v>
      </c>
      <c r="S113" s="8">
        <v>15225.6</v>
      </c>
      <c r="T113" s="8"/>
      <c r="U113" s="17"/>
      <c r="V113" s="80">
        <f t="shared" si="12"/>
        <v>0</v>
      </c>
    </row>
    <row r="114" spans="1:22" ht="42" customHeight="1" x14ac:dyDescent="0.25">
      <c r="A114" s="9"/>
      <c r="B114" s="9"/>
      <c r="C114" s="9"/>
      <c r="D114" s="7" t="s">
        <v>1</v>
      </c>
      <c r="E114" s="9" t="s">
        <v>273</v>
      </c>
      <c r="F114" s="13">
        <v>45468</v>
      </c>
      <c r="G114" s="6"/>
      <c r="H114" s="6"/>
      <c r="I114" s="6" t="s">
        <v>23</v>
      </c>
      <c r="J114" s="27" t="s">
        <v>532</v>
      </c>
      <c r="K114" s="9">
        <v>1</v>
      </c>
      <c r="L114" s="10" t="s">
        <v>272</v>
      </c>
      <c r="M114" s="9">
        <v>1</v>
      </c>
      <c r="N114" s="10" t="s">
        <v>272</v>
      </c>
      <c r="O114" s="10"/>
      <c r="P114" s="8"/>
      <c r="Q114" s="8"/>
      <c r="R114" s="8">
        <f t="shared" si="6"/>
        <v>0</v>
      </c>
      <c r="S114" s="8">
        <v>3172</v>
      </c>
      <c r="T114" s="8"/>
      <c r="U114" s="17"/>
      <c r="V114" s="80">
        <f t="shared" si="12"/>
        <v>0</v>
      </c>
    </row>
    <row r="115" spans="1:22" ht="54.6" customHeight="1" x14ac:dyDescent="0.25">
      <c r="A115" s="9"/>
      <c r="B115" s="9"/>
      <c r="C115" s="9"/>
      <c r="D115" s="7" t="s">
        <v>1</v>
      </c>
      <c r="E115" s="9" t="s">
        <v>325</v>
      </c>
      <c r="F115" s="13">
        <v>45502</v>
      </c>
      <c r="G115" s="6"/>
      <c r="H115" s="6"/>
      <c r="I115" s="6" t="s">
        <v>35</v>
      </c>
      <c r="J115" s="20" t="s">
        <v>352</v>
      </c>
      <c r="K115" s="9">
        <v>1</v>
      </c>
      <c r="L115" s="6" t="s">
        <v>351</v>
      </c>
      <c r="M115" s="9">
        <v>1</v>
      </c>
      <c r="N115" s="6" t="s">
        <v>351</v>
      </c>
      <c r="O115" s="6"/>
      <c r="P115" s="8"/>
      <c r="Q115" s="8"/>
      <c r="R115" s="8">
        <f t="shared" si="6"/>
        <v>0</v>
      </c>
      <c r="S115" s="8">
        <v>5709.6</v>
      </c>
      <c r="T115" s="8"/>
      <c r="U115" s="17"/>
      <c r="V115" s="80">
        <f t="shared" si="12"/>
        <v>0</v>
      </c>
    </row>
    <row r="116" spans="1:22" ht="36.75" x14ac:dyDescent="0.25">
      <c r="A116" s="9"/>
      <c r="B116" s="9"/>
      <c r="C116" s="9"/>
      <c r="D116" s="7" t="s">
        <v>2</v>
      </c>
      <c r="E116" s="9" t="s">
        <v>385</v>
      </c>
      <c r="F116" s="13">
        <v>45499</v>
      </c>
      <c r="G116" s="6"/>
      <c r="H116" s="6"/>
      <c r="I116" s="6" t="s">
        <v>139</v>
      </c>
      <c r="J116" s="19" t="s">
        <v>388</v>
      </c>
      <c r="K116" s="9">
        <v>1</v>
      </c>
      <c r="L116" s="10" t="s">
        <v>386</v>
      </c>
      <c r="M116" s="9">
        <v>1</v>
      </c>
      <c r="N116" s="6" t="s">
        <v>387</v>
      </c>
      <c r="O116" s="6"/>
      <c r="P116" s="8">
        <v>700</v>
      </c>
      <c r="Q116" s="8"/>
      <c r="R116" s="8"/>
      <c r="S116" s="8">
        <v>854</v>
      </c>
      <c r="T116" s="8">
        <v>700</v>
      </c>
      <c r="U116" s="17">
        <v>45537</v>
      </c>
      <c r="V116" s="80">
        <f t="shared" si="12"/>
        <v>0</v>
      </c>
    </row>
    <row r="117" spans="1:22" ht="34.5" x14ac:dyDescent="0.25">
      <c r="A117" s="9"/>
      <c r="B117" s="9"/>
      <c r="C117" s="9"/>
      <c r="D117" s="7"/>
      <c r="E117" s="9" t="s">
        <v>394</v>
      </c>
      <c r="F117" s="13">
        <v>45504</v>
      </c>
      <c r="G117" s="6"/>
      <c r="H117" s="6"/>
      <c r="I117" s="6" t="s">
        <v>35</v>
      </c>
      <c r="J117" s="20" t="s">
        <v>389</v>
      </c>
      <c r="K117" s="9">
        <v>1</v>
      </c>
      <c r="L117" s="10" t="s">
        <v>386</v>
      </c>
      <c r="M117" s="9">
        <v>1</v>
      </c>
      <c r="N117" s="6" t="s">
        <v>387</v>
      </c>
      <c r="O117" s="6"/>
      <c r="P117" s="8">
        <v>700</v>
      </c>
      <c r="Q117" s="8"/>
      <c r="R117" s="8"/>
      <c r="S117" s="8">
        <v>854</v>
      </c>
      <c r="T117" s="8">
        <v>700</v>
      </c>
      <c r="U117" s="17">
        <v>45537</v>
      </c>
      <c r="V117" s="80">
        <f t="shared" si="12"/>
        <v>0</v>
      </c>
    </row>
    <row r="118" spans="1:22" ht="57" x14ac:dyDescent="0.25">
      <c r="A118" s="9"/>
      <c r="B118" s="9"/>
      <c r="C118" s="9"/>
      <c r="D118" s="7"/>
      <c r="E118" s="9" t="s">
        <v>391</v>
      </c>
      <c r="F118" s="13">
        <v>45552</v>
      </c>
      <c r="G118" s="6"/>
      <c r="H118" s="6"/>
      <c r="I118" s="53" t="s">
        <v>401</v>
      </c>
      <c r="J118" s="20" t="s">
        <v>390</v>
      </c>
      <c r="K118" s="9">
        <v>1</v>
      </c>
      <c r="L118" s="10" t="s">
        <v>392</v>
      </c>
      <c r="M118" s="9">
        <v>1</v>
      </c>
      <c r="N118" s="10" t="s">
        <v>392</v>
      </c>
      <c r="O118" s="10"/>
      <c r="P118" s="8"/>
      <c r="Q118" s="8"/>
      <c r="R118" s="8">
        <f t="shared" si="6"/>
        <v>0</v>
      </c>
      <c r="S118" s="8">
        <v>2537.6</v>
      </c>
      <c r="T118" s="8"/>
      <c r="U118" s="17"/>
      <c r="V118" s="80">
        <f t="shared" si="12"/>
        <v>0</v>
      </c>
    </row>
    <row r="119" spans="1:22" ht="34.5" x14ac:dyDescent="0.25">
      <c r="A119" s="9"/>
      <c r="B119" s="9"/>
      <c r="C119" s="9"/>
      <c r="D119" s="7"/>
      <c r="E119" s="9" t="s">
        <v>393</v>
      </c>
      <c r="F119" s="13">
        <v>45559</v>
      </c>
      <c r="G119" s="6"/>
      <c r="H119" s="6"/>
      <c r="I119" s="64" t="s">
        <v>416</v>
      </c>
      <c r="J119" s="20" t="s">
        <v>395</v>
      </c>
      <c r="K119" s="9">
        <v>1</v>
      </c>
      <c r="L119" s="10" t="s">
        <v>386</v>
      </c>
      <c r="M119" s="9">
        <v>1</v>
      </c>
      <c r="N119" s="10" t="s">
        <v>386</v>
      </c>
      <c r="O119" s="10"/>
      <c r="P119" s="8">
        <v>700</v>
      </c>
      <c r="Q119" s="8"/>
      <c r="R119" s="8"/>
      <c r="S119" s="8">
        <v>700</v>
      </c>
      <c r="T119" s="8">
        <v>700</v>
      </c>
      <c r="U119" s="17">
        <v>45628</v>
      </c>
      <c r="V119" s="80">
        <f t="shared" si="12"/>
        <v>0</v>
      </c>
    </row>
    <row r="120" spans="1:22" s="65" customFormat="1" ht="79.5" x14ac:dyDescent="0.25">
      <c r="D120" s="66"/>
      <c r="E120" s="72" t="s">
        <v>521</v>
      </c>
      <c r="F120" s="73">
        <v>45596</v>
      </c>
      <c r="G120" s="74"/>
      <c r="H120" s="74"/>
      <c r="I120" s="64" t="s">
        <v>416</v>
      </c>
      <c r="J120" s="20" t="s">
        <v>520</v>
      </c>
      <c r="K120" s="67">
        <v>1</v>
      </c>
      <c r="L120" s="10" t="s">
        <v>522</v>
      </c>
      <c r="M120" s="67">
        <v>1</v>
      </c>
      <c r="N120" s="10" t="s">
        <v>522</v>
      </c>
      <c r="O120" s="53"/>
      <c r="P120" s="69"/>
      <c r="Q120" s="70"/>
      <c r="R120" s="69">
        <f t="shared" si="6"/>
        <v>0</v>
      </c>
      <c r="S120" s="75">
        <v>1268.8</v>
      </c>
      <c r="T120" s="69">
        <f>1268.8/1.22</f>
        <v>1040</v>
      </c>
      <c r="U120" s="71">
        <v>45688</v>
      </c>
      <c r="V120" s="80"/>
    </row>
    <row r="121" spans="1:22" ht="34.5" x14ac:dyDescent="0.25">
      <c r="A121" s="9"/>
      <c r="B121" s="9"/>
      <c r="C121" s="11"/>
      <c r="D121" s="7"/>
      <c r="E121" s="9" t="s">
        <v>526</v>
      </c>
      <c r="F121" s="13">
        <v>45600</v>
      </c>
      <c r="G121" s="6"/>
      <c r="H121" s="6"/>
      <c r="I121" s="64" t="s">
        <v>416</v>
      </c>
      <c r="J121" s="20" t="s">
        <v>523</v>
      </c>
      <c r="K121" s="9">
        <v>1</v>
      </c>
      <c r="L121" s="6" t="s">
        <v>127</v>
      </c>
      <c r="M121" s="9">
        <v>1</v>
      </c>
      <c r="N121" s="6" t="s">
        <v>127</v>
      </c>
      <c r="O121" s="6"/>
      <c r="P121" s="8"/>
      <c r="Q121" s="8">
        <f>P121*4%</f>
        <v>0</v>
      </c>
      <c r="R121" s="8">
        <f>(P121+Q121)*0.22</f>
        <v>0</v>
      </c>
      <c r="S121" s="8">
        <v>1522.56</v>
      </c>
      <c r="T121" s="8"/>
      <c r="U121" s="17"/>
      <c r="V121" s="80">
        <f t="shared" si="12"/>
        <v>0</v>
      </c>
    </row>
    <row r="122" spans="1:22" s="65" customFormat="1" ht="34.5" x14ac:dyDescent="0.25">
      <c r="A122" s="67"/>
      <c r="B122" s="67"/>
      <c r="C122" s="76"/>
      <c r="D122" s="66"/>
      <c r="E122" s="9" t="s">
        <v>527</v>
      </c>
      <c r="F122" s="68">
        <v>45607</v>
      </c>
      <c r="G122" s="53"/>
      <c r="H122" s="53"/>
      <c r="I122" s="64" t="s">
        <v>416</v>
      </c>
      <c r="J122" s="20" t="s">
        <v>524</v>
      </c>
      <c r="K122" s="67">
        <v>1</v>
      </c>
      <c r="L122" s="10" t="s">
        <v>525</v>
      </c>
      <c r="M122" s="67">
        <v>1</v>
      </c>
      <c r="N122" s="10" t="s">
        <v>525</v>
      </c>
      <c r="O122" s="53"/>
      <c r="P122" s="69"/>
      <c r="Q122" s="69"/>
      <c r="R122" s="69"/>
      <c r="S122" s="8">
        <v>800</v>
      </c>
      <c r="T122" s="69">
        <v>800</v>
      </c>
      <c r="U122" s="71">
        <v>45656</v>
      </c>
      <c r="V122" s="80"/>
    </row>
    <row r="123" spans="1:22" ht="34.5" x14ac:dyDescent="0.25">
      <c r="A123" s="9"/>
      <c r="B123" s="9"/>
      <c r="C123" s="9"/>
      <c r="D123" s="7"/>
      <c r="E123" s="9" t="s">
        <v>528</v>
      </c>
      <c r="F123" s="13">
        <v>45609</v>
      </c>
      <c r="G123" s="6"/>
      <c r="H123" s="6"/>
      <c r="I123" s="64" t="s">
        <v>416</v>
      </c>
      <c r="J123" s="20" t="s">
        <v>529</v>
      </c>
      <c r="K123" s="9">
        <v>1</v>
      </c>
      <c r="L123" s="6" t="s">
        <v>530</v>
      </c>
      <c r="M123" s="9">
        <v>1</v>
      </c>
      <c r="N123" s="6" t="s">
        <v>530</v>
      </c>
      <c r="O123" s="6"/>
      <c r="P123" s="8"/>
      <c r="Q123" s="8"/>
      <c r="R123" s="8">
        <f>P123*0.22</f>
        <v>0</v>
      </c>
      <c r="S123" s="8">
        <v>400</v>
      </c>
      <c r="T123" s="8">
        <v>400</v>
      </c>
      <c r="U123" s="17">
        <v>45677</v>
      </c>
      <c r="V123" s="80"/>
    </row>
    <row r="124" spans="1:22" ht="34.5" x14ac:dyDescent="0.25">
      <c r="A124" s="9"/>
      <c r="B124" s="9"/>
      <c r="C124" s="11"/>
      <c r="D124" s="7"/>
      <c r="E124" s="9" t="s">
        <v>537</v>
      </c>
      <c r="F124" s="13">
        <v>45616</v>
      </c>
      <c r="G124" s="6"/>
      <c r="H124" s="6"/>
      <c r="I124" s="64" t="s">
        <v>416</v>
      </c>
      <c r="J124" s="20" t="s">
        <v>535</v>
      </c>
      <c r="K124" s="9">
        <v>1</v>
      </c>
      <c r="L124" s="6" t="s">
        <v>536</v>
      </c>
      <c r="M124" s="9">
        <v>1</v>
      </c>
      <c r="N124" s="6" t="s">
        <v>536</v>
      </c>
      <c r="O124" s="6"/>
      <c r="P124" s="8"/>
      <c r="Q124" s="8"/>
      <c r="R124" s="8">
        <f>P124*0.22</f>
        <v>0</v>
      </c>
      <c r="S124" s="8">
        <v>400</v>
      </c>
      <c r="T124" s="8">
        <v>400</v>
      </c>
      <c r="U124" s="17">
        <v>45677</v>
      </c>
      <c r="V124" s="80"/>
    </row>
    <row r="125" spans="1:22" ht="55.9" customHeight="1" x14ac:dyDescent="0.25">
      <c r="A125" s="9"/>
      <c r="B125" s="9"/>
      <c r="C125" s="11"/>
      <c r="D125" s="7"/>
      <c r="E125" s="9" t="s">
        <v>539</v>
      </c>
      <c r="F125" s="13">
        <v>45617</v>
      </c>
      <c r="G125" s="6"/>
      <c r="H125" s="6"/>
      <c r="I125" s="64" t="s">
        <v>416</v>
      </c>
      <c r="J125" s="77" t="s">
        <v>538</v>
      </c>
      <c r="K125" s="9">
        <v>1</v>
      </c>
      <c r="L125" s="10" t="s">
        <v>71</v>
      </c>
      <c r="M125" s="9">
        <v>1</v>
      </c>
      <c r="N125" s="10" t="s">
        <v>71</v>
      </c>
      <c r="O125" s="6"/>
      <c r="P125" s="8"/>
      <c r="Q125" s="8"/>
      <c r="R125" s="8">
        <f>P125*0.22</f>
        <v>0</v>
      </c>
      <c r="S125" s="8">
        <v>4263.17</v>
      </c>
      <c r="T125" s="8"/>
      <c r="U125" s="17"/>
      <c r="V125" s="80">
        <f t="shared" si="12"/>
        <v>0</v>
      </c>
    </row>
    <row r="126" spans="1:22" ht="34.5" x14ac:dyDescent="0.25">
      <c r="A126" s="9"/>
      <c r="B126" s="9"/>
      <c r="C126" s="11"/>
      <c r="D126" s="7"/>
      <c r="E126" s="9" t="s">
        <v>589</v>
      </c>
      <c r="F126" s="13">
        <v>45630</v>
      </c>
      <c r="G126" s="6"/>
      <c r="H126" s="6"/>
      <c r="I126" s="64" t="s">
        <v>416</v>
      </c>
      <c r="J126" s="20" t="s">
        <v>590</v>
      </c>
      <c r="K126" s="9">
        <v>1</v>
      </c>
      <c r="L126" s="6" t="s">
        <v>591</v>
      </c>
      <c r="M126" s="9">
        <v>1</v>
      </c>
      <c r="N126" s="6" t="s">
        <v>591</v>
      </c>
      <c r="O126" s="6"/>
      <c r="P126" s="8">
        <v>700</v>
      </c>
      <c r="Q126" s="8">
        <f>P126*4%</f>
        <v>28</v>
      </c>
      <c r="R126" s="8">
        <f>(P126+Q126)*0.22</f>
        <v>160.16</v>
      </c>
      <c r="S126" s="8">
        <v>854</v>
      </c>
      <c r="T126" s="8">
        <v>700</v>
      </c>
      <c r="U126" s="71">
        <v>45656</v>
      </c>
      <c r="V126" s="80"/>
    </row>
  </sheetData>
  <autoFilter ref="A1:V126"/>
  <sortState ref="AD5:AD22">
    <sortCondition ref="AD5"/>
  </sortState>
  <pageMargins left="0.25" right="0.25" top="0.75" bottom="0.75" header="0.3" footer="0.3"/>
  <pageSetup paperSize="9" scale="40"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DIRETTI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2025-03-11T07:32:56Z</dcterms:modified>
</cp:coreProperties>
</file>